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wartość zamówienia" sheetId="2" r:id="rId1"/>
    <sheet name="wartość zamówienia 2016" sheetId="4" r:id="rId2"/>
    <sheet name="Arkusz3" sheetId="3" r:id="rId3"/>
  </sheets>
  <definedNames>
    <definedName name="_xlnm._FilterDatabase" localSheetId="0" hidden="1">'wartość zamówienia'!$A$4:$K$4</definedName>
    <definedName name="_xlnm._FilterDatabase" localSheetId="1" hidden="1">'wartość zamówienia 2016'!$A$4:$T$81</definedName>
    <definedName name="_xlnm.Print_Area" localSheetId="0">'wartość zamówienia'!$A$1:$K$8</definedName>
    <definedName name="_xlnm.Print_Area" localSheetId="1">'wartość zamówienia 2016'!$A$1:$T$90</definedName>
    <definedName name="_xlnm.Print_Titles" localSheetId="0">'wartość zamówienia'!$3:$3</definedName>
    <definedName name="_xlnm.Print_Titles" localSheetId="1">'wartość zamówienia 2016'!$3:$3</definedName>
  </definedNames>
  <calcPr calcId="152511"/>
</workbook>
</file>

<file path=xl/calcChain.xml><?xml version="1.0" encoding="utf-8"?>
<calcChain xmlns="http://schemas.openxmlformats.org/spreadsheetml/2006/main">
  <c r="K8" i="2" l="1"/>
  <c r="K7" i="2"/>
  <c r="T93" i="4" l="1"/>
  <c r="T87" i="4"/>
  <c r="U89" i="4" l="1"/>
  <c r="U88" i="4"/>
  <c r="U82" i="4" l="1"/>
  <c r="M82" i="4"/>
  <c r="T82" i="4" s="1"/>
  <c r="T83" i="4" s="1"/>
  <c r="T84" i="4" s="1"/>
  <c r="T80" i="4"/>
  <c r="T81" i="4" s="1"/>
  <c r="T62" i="4"/>
  <c r="T5" i="4"/>
  <c r="M6" i="4"/>
  <c r="M5" i="4"/>
  <c r="P73" i="4"/>
  <c r="P79" i="4"/>
  <c r="M79" i="4"/>
  <c r="Q7" i="4"/>
  <c r="Q6" i="4"/>
  <c r="Q5" i="4"/>
  <c r="N7" i="4"/>
  <c r="N6" i="4"/>
  <c r="N5" i="4"/>
  <c r="K14" i="4"/>
  <c r="M14" i="4" s="1"/>
  <c r="N79" i="4" l="1"/>
  <c r="T79" i="4" l="1"/>
  <c r="U79" i="4" l="1"/>
  <c r="K76" i="4"/>
  <c r="K73" i="4"/>
  <c r="M73" i="4" s="1"/>
  <c r="K70" i="4"/>
  <c r="K67" i="4"/>
  <c r="K64" i="4"/>
  <c r="K61" i="4"/>
  <c r="K58" i="4"/>
  <c r="K55" i="4"/>
  <c r="K54" i="4"/>
  <c r="K51" i="4"/>
  <c r="K50" i="4"/>
  <c r="K47" i="4"/>
  <c r="K44" i="4"/>
  <c r="K41" i="4"/>
  <c r="K38" i="4"/>
  <c r="K37" i="4"/>
  <c r="P34" i="4"/>
  <c r="K34" i="4"/>
  <c r="M34" i="4" s="1"/>
  <c r="P31" i="4"/>
  <c r="K31" i="4"/>
  <c r="M31" i="4" s="1"/>
  <c r="P30" i="4"/>
  <c r="K30" i="4"/>
  <c r="M30" i="4" s="1"/>
  <c r="K27" i="4"/>
  <c r="K26" i="4"/>
  <c r="K23" i="4"/>
  <c r="K22" i="4"/>
  <c r="K21" i="4"/>
  <c r="K18" i="4"/>
  <c r="K17" i="4"/>
  <c r="K16" i="4"/>
  <c r="K15" i="4"/>
  <c r="T14" i="4"/>
  <c r="U14" i="4" s="1"/>
  <c r="K11" i="4"/>
  <c r="K10" i="4"/>
  <c r="K9" i="4"/>
  <c r="K8" i="4"/>
  <c r="K7" i="4"/>
  <c r="M7" i="4" s="1"/>
  <c r="K6" i="4"/>
  <c r="K5" i="4"/>
  <c r="O5" i="4" l="1"/>
  <c r="P5" i="4" s="1"/>
  <c r="M9" i="4"/>
  <c r="T9" i="4" s="1"/>
  <c r="U9" i="4" s="1"/>
  <c r="M15" i="4"/>
  <c r="T15" i="4" s="1"/>
  <c r="M21" i="4"/>
  <c r="T21" i="4" s="1"/>
  <c r="U21" i="4" s="1"/>
  <c r="M27" i="4"/>
  <c r="T27" i="4" s="1"/>
  <c r="U27" i="4" s="1"/>
  <c r="M38" i="4"/>
  <c r="T38" i="4" s="1"/>
  <c r="U38" i="4" s="1"/>
  <c r="M50" i="4"/>
  <c r="T50" i="4" s="1"/>
  <c r="M58" i="4"/>
  <c r="T58" i="4" s="1"/>
  <c r="M70" i="4"/>
  <c r="T70" i="4" s="1"/>
  <c r="O6" i="4"/>
  <c r="P6" i="4" s="1"/>
  <c r="M10" i="4"/>
  <c r="T10" i="4" s="1"/>
  <c r="U10" i="4" s="1"/>
  <c r="M16" i="4"/>
  <c r="T16" i="4" s="1"/>
  <c r="U16" i="4" s="1"/>
  <c r="M22" i="4"/>
  <c r="T22" i="4" s="1"/>
  <c r="U22" i="4" s="1"/>
  <c r="M41" i="4"/>
  <c r="T41" i="4" s="1"/>
  <c r="M51" i="4"/>
  <c r="T51" i="4" s="1"/>
  <c r="U51" i="4" s="1"/>
  <c r="M61" i="4"/>
  <c r="T61" i="4" s="1"/>
  <c r="U61" i="4" s="1"/>
  <c r="M11" i="4"/>
  <c r="T11" i="4" s="1"/>
  <c r="U11" i="4" s="1"/>
  <c r="M17" i="4"/>
  <c r="T17" i="4" s="1"/>
  <c r="U17" i="4" s="1"/>
  <c r="M23" i="4"/>
  <c r="T23" i="4" s="1"/>
  <c r="U23" i="4" s="1"/>
  <c r="M44" i="4"/>
  <c r="T44" i="4" s="1"/>
  <c r="M54" i="4"/>
  <c r="T54" i="4" s="1"/>
  <c r="U54" i="4" s="1"/>
  <c r="M64" i="4"/>
  <c r="T64" i="4" s="1"/>
  <c r="M8" i="4"/>
  <c r="T8" i="4" s="1"/>
  <c r="U8" i="4" s="1"/>
  <c r="M18" i="4"/>
  <c r="T18" i="4" s="1"/>
  <c r="U18" i="4" s="1"/>
  <c r="M26" i="4"/>
  <c r="T26" i="4" s="1"/>
  <c r="U26" i="4" s="1"/>
  <c r="M37" i="4"/>
  <c r="T37" i="4" s="1"/>
  <c r="M47" i="4"/>
  <c r="T47" i="4" s="1"/>
  <c r="M55" i="4"/>
  <c r="T55" i="4" s="1"/>
  <c r="U55" i="4" s="1"/>
  <c r="M67" i="4"/>
  <c r="T67" i="4" s="1"/>
  <c r="M76" i="4"/>
  <c r="T76" i="4" s="1"/>
  <c r="R6" i="4"/>
  <c r="S6" i="4" s="1"/>
  <c r="T31" i="4"/>
  <c r="T73" i="4"/>
  <c r="R7" i="4"/>
  <c r="S7" i="4" s="1"/>
  <c r="R5" i="4"/>
  <c r="S5" i="4" s="1"/>
  <c r="O7" i="4"/>
  <c r="P7" i="4" s="1"/>
  <c r="T30" i="4"/>
  <c r="T34" i="4"/>
  <c r="T35" i="4" s="1"/>
  <c r="T36" i="4" s="1"/>
  <c r="T74" i="4" l="1"/>
  <c r="U73" i="4"/>
  <c r="U76" i="4"/>
  <c r="T77" i="4"/>
  <c r="T39" i="4"/>
  <c r="T40" i="4" s="1"/>
  <c r="U37" i="4"/>
  <c r="T65" i="4"/>
  <c r="U64" i="4"/>
  <c r="T42" i="4"/>
  <c r="T43" i="4" s="1"/>
  <c r="U41" i="4"/>
  <c r="T52" i="4"/>
  <c r="U50" i="4"/>
  <c r="U85" i="4" s="1"/>
  <c r="U15" i="4"/>
  <c r="T19" i="4"/>
  <c r="U67" i="4"/>
  <c r="T68" i="4"/>
  <c r="T28" i="4"/>
  <c r="T29" i="4" s="1"/>
  <c r="T56" i="4"/>
  <c r="T45" i="4"/>
  <c r="T46" i="4"/>
  <c r="U44" i="4"/>
  <c r="T71" i="4"/>
  <c r="U70" i="4"/>
  <c r="U47" i="4"/>
  <c r="T48" i="4"/>
  <c r="T59" i="4"/>
  <c r="U58" i="4"/>
  <c r="T24" i="4"/>
  <c r="U30" i="4"/>
  <c r="T32" i="4"/>
  <c r="T33" i="4" s="1"/>
  <c r="U31" i="4"/>
  <c r="T6" i="4"/>
  <c r="U6" i="4" s="1"/>
  <c r="T7" i="4"/>
  <c r="U7" i="4" s="1"/>
  <c r="U34" i="4"/>
  <c r="U5" i="4"/>
  <c r="T25" i="4" l="1"/>
  <c r="T86" i="4"/>
  <c r="T20" i="4"/>
  <c r="T12" i="4"/>
  <c r="U86" i="4" l="1"/>
  <c r="T49" i="4"/>
  <c r="T13" i="4"/>
  <c r="T53" i="4" l="1"/>
  <c r="T57" i="4" l="1"/>
  <c r="T60" i="4" l="1"/>
  <c r="T63" i="4" l="1"/>
  <c r="T66" i="4" l="1"/>
  <c r="T69" i="4" l="1"/>
  <c r="T72" i="4" l="1"/>
  <c r="T75" i="4" l="1"/>
  <c r="T78" i="4" l="1"/>
  <c r="T88" i="4" l="1"/>
</calcChain>
</file>

<file path=xl/sharedStrings.xml><?xml version="1.0" encoding="utf-8"?>
<sst xmlns="http://schemas.openxmlformats.org/spreadsheetml/2006/main" count="296" uniqueCount="140">
  <si>
    <t>Producent</t>
  </si>
  <si>
    <t>Urządzenie</t>
  </si>
  <si>
    <t>szafa klimatyzacji precyzyjnej DMAUR0080H s/n  HF1503055189 ze skraplaczem</t>
  </si>
  <si>
    <t>szafa klimatyzacji precyzyjnej DMAUR0060H s/n HF1503055183 ze skraplaczem</t>
  </si>
  <si>
    <t xml:space="preserve">klimatyzator typu multisplit: 
trzy jednostki wewnętrzne, jedna jedn. zew. typ LX IHM30N
</t>
  </si>
  <si>
    <t xml:space="preserve">klimatyzator typu split: 
jedn. wew.LX IDHM18NI –ścienna jedn.zewn. LX IHM18N
</t>
  </si>
  <si>
    <t xml:space="preserve">klimatyzator typu split: 
jedn. wew.LX IDHM12NI -ścienna jedn. zew. LX IHM09N
</t>
  </si>
  <si>
    <t>Lokalizacja</t>
  </si>
  <si>
    <t>zestaw hydroforowy Hyamat V/VP do 4 pomp</t>
  </si>
  <si>
    <t>UPS GAMATRONIC CENTRIC 125kVA s/n 854376</t>
  </si>
  <si>
    <t>W-wa ul. Wilcza</t>
  </si>
  <si>
    <t>DAIKIN</t>
  </si>
  <si>
    <t>Klimatyzator kasetonowy FCQ125CAVEB + agregat RZQG125L8Y1B – 2 szt.</t>
  </si>
  <si>
    <t xml:space="preserve">Klimatyzator podstropowy FHQ125CAVEB + agregat RZQG125L8Y1B </t>
  </si>
  <si>
    <t>Zestawu Hydroforowego IC/15/0165 ZH URZ/IC/22671 ZH-ICL/M 2.6.7B/1,50 kW+OT40W</t>
  </si>
  <si>
    <t>Przepompownia pod posadzkowa Biopomp z dwiema pompami DW VOX 100</t>
  </si>
  <si>
    <t>drzwi przesuwne</t>
  </si>
  <si>
    <t xml:space="preserve">UPS - PUSP-POGW AVARA Modular 2 x 15 kVA / 
120 min
</t>
  </si>
  <si>
    <t>szafa klimatyzacji precyzyjnej DMAUR0110H s/n  ze skraplaczem</t>
  </si>
  <si>
    <t>Wentylator dachowy RF-4 – 160N</t>
  </si>
  <si>
    <t>Wentylator dachowy RF-4 – 125N</t>
  </si>
  <si>
    <t>Viessmann</t>
  </si>
  <si>
    <t xml:space="preserve">WILO POLSKA sp. z o.o. </t>
  </si>
  <si>
    <t>Instalcompact</t>
  </si>
  <si>
    <t>BIOCENT</t>
  </si>
  <si>
    <t>SWEGON</t>
  </si>
  <si>
    <t>Cemtrala wentylacyjna GOLD04ERX  VN = 1000 m3/h  VW=1000 m3/h z nagrzewnicą elektryczną; Qn= 3,0 kW   z autonomiczną automatyką</t>
  </si>
  <si>
    <t>Cemtrala wentylacyjna GOLD04ERX  VN = 1400 m3/h  VW=1000 m3/h z nagrzewnicą elektryczną; Qn= 7,5 kW   z autonomiczną automatyką</t>
  </si>
  <si>
    <t>Agregat skraplający PUHZ-ZRP100VKA z modułem sterującym wymiennika PAC-IF011B-E i sterownikiem przewodowum PAR-30MAA-J Qch= 9,5kW</t>
  </si>
  <si>
    <t>JUWENT Szymański, Nowakowski Spółka jawna z siedzibą w Rykach przy ul. Lubelskiej 31</t>
  </si>
  <si>
    <t>Konwektor wentylatorowt UWK-E-H z pomieszczeniowym czujnikiem temperatury z zadajnikiem wartości zadanej oraz zegarem sterującym</t>
  </si>
  <si>
    <t>Vitorondens 200 T typ BR2A o mocy grzewczej 40 kW z palnikiem olejowym Vitoflame 200 z automatyką pogodową KO2B212+2zetawy uzupełniające z czujnikiem temperatury zasilania obiegu mieszczowego+komplet czujników temp. C.w +komplet okablowania+moduł zdalnego sterowania Vitotrol 300RF +mały rozdzielacz z grupą bezpieczeństwa+neutralizator kondensatu ZK00289 + pompy obiegowe c.o typ Alpha 2 25-60 - 1 szt. Alpha 2 15-60 - 1 szt. pompa obiegu kotła typ Magna 25-80 - 1 szt. pompa cyrk c.w typu Comfort UP 15-14 BUT - 1 szt. zawory mieszające trójdrogowe DR 15 GMLA, DR 25 GMLA podgrzewacz pojemnościowy wody Vitocel V-100 o poj. 300 dm3., stacja zmiękczania wody Aquaset 500N Crystal 20-760</t>
  </si>
  <si>
    <r>
      <rPr>
        <b/>
        <sz val="9"/>
        <color rgb="FF000000"/>
        <rFont val="Arial"/>
        <family val="2"/>
        <charset val="238"/>
      </rPr>
      <t>HYDROFOR</t>
    </r>
    <r>
      <rPr>
        <sz val="9"/>
        <color rgb="FF000000"/>
        <rFont val="Arial"/>
        <family val="2"/>
        <charset val="238"/>
      </rPr>
      <t xml:space="preserve"> COR-2 MVIE403 -2G/VR-WMS-EB; SN A/50317215-3 Q=2dm3/s, h=15m </t>
    </r>
  </si>
  <si>
    <t>Klimatyzator naścienny Sinclair H 12 – AC + skraplacz</t>
  </si>
  <si>
    <t xml:space="preserve"> Klimatyzator naścienny Sinclair ASH18 - AIE + skraplacz.</t>
  </si>
  <si>
    <t>SINCLAIR, dystrybuowanych przez firmę TECHNIKA CHŁODZENIA Sp. z o.o.(zwaną dalej dystrybutorem)</t>
  </si>
  <si>
    <t>Ilość przeglądów zalecana przez producenta</t>
  </si>
  <si>
    <t>1 raz w roku</t>
  </si>
  <si>
    <t>1 raz w roku przez ASP</t>
  </si>
  <si>
    <t>Venture Industries</t>
  </si>
  <si>
    <t xml:space="preserve">Wyłączny dystrybutor:
KSB Pompy i Armatura Sp. z o.o.
</t>
  </si>
  <si>
    <t>UPS- Masterys BC 120 kVA</t>
  </si>
  <si>
    <t>2 razy w roku (nie jest wymagany ASP)</t>
  </si>
  <si>
    <t>Numer zadania</t>
  </si>
  <si>
    <r>
      <t>P.I.W. Camco Sp. z o.o.,</t>
    </r>
    <r>
      <rPr>
        <sz val="8"/>
        <color theme="1"/>
        <rFont val="Arial"/>
        <family val="2"/>
        <charset val="238"/>
      </rPr>
      <t xml:space="preserve">    ul. Światowida 47B/22,    03-144 Warszawa </t>
    </r>
  </si>
  <si>
    <t>3 razy w roku przez ASP</t>
  </si>
  <si>
    <t>20.10.2015</t>
  </si>
  <si>
    <t>15.10.2015</t>
  </si>
  <si>
    <t>Data odbioru końcowego inwestycji</t>
  </si>
  <si>
    <t xml:space="preserve"> Wilanów ul. Okrężna</t>
  </si>
  <si>
    <t>Stanisławów 
ul. Rynek 32a</t>
  </si>
  <si>
    <t>Stanisławów   
ul. Rynek 32a</t>
  </si>
  <si>
    <t>Stanisławów
 ul. Rynek 32a</t>
  </si>
  <si>
    <t xml:space="preserve">W-wa 
ul. Malczewskiego </t>
  </si>
  <si>
    <t>Pompownia ścieków MiniCompacta / Compacta / CK800</t>
  </si>
  <si>
    <t>2 razy w roku  przez ASP</t>
  </si>
  <si>
    <t>1 raz w roku (nie jest wymagany ASP)</t>
  </si>
  <si>
    <t xml:space="preserve">centrala nawiewna OTA 160-2400 z nagrzewnicą elektryczną </t>
  </si>
  <si>
    <t>Wentylator osiowy DJT160</t>
  </si>
  <si>
    <t>HAKOM</t>
  </si>
  <si>
    <t>Wentylatory wyciągowe- typ DVS sielo 311 EV ERP - szt.1; kanałowy K100M - szt.2, nakratkowy CBF 100LS -szt.2; kanałowy KVO 100 - szt.1, KVO 125 - szt.1, nakratkowy Silent - 1 szt.</t>
  </si>
  <si>
    <t>Systemair</t>
  </si>
  <si>
    <t>22.09.2015</t>
  </si>
  <si>
    <t xml:space="preserve"> UAB SALDA Litwa
dystrybutor:
Centrum Klima S.A 05-850 Ożarów Mazowiecki Wieruchów ul. Sochaczewska 144</t>
  </si>
  <si>
    <r>
      <rPr>
        <b/>
        <sz val="8"/>
        <color theme="1"/>
        <rFont val="Arial"/>
        <family val="2"/>
        <charset val="238"/>
      </rPr>
      <t>System VRV:</t>
    </r>
    <r>
      <rPr>
        <sz val="8"/>
        <color theme="1"/>
        <rFont val="Arial"/>
        <family val="2"/>
        <charset val="238"/>
      </rPr>
      <t xml:space="preserve"> </t>
    </r>
    <r>
      <rPr>
        <sz val="9"/>
        <color theme="1"/>
        <rFont val="Arial"/>
        <family val="2"/>
        <charset val="238"/>
      </rPr>
      <t>FXAQ…PAVI/RXYQ…T7Y1B – 39 jednostek wewnętrznych i 4 jedn. zewn. w tym: FXAQ20PAV1 - 1 szt. FXAQ25PAV1 - 8 szt. ,FXAQ32PAV1 - 24 szt.,FXAQ40PAV1 - 1 szt., FXAQ50PAV1 - 4 szt., FXAQ63PAV1 - 1 szt.    Agregaty zewn : RXYQ12T7Y1B - 1 szt., RXYQ13T7Y1B -2 szt. RXYQ16T7Y1B - 1 szt</t>
    </r>
  </si>
  <si>
    <t xml:space="preserve"> FTXS35K2V1B + agregat RXS35L2V1B</t>
  </si>
  <si>
    <t>W-wa ul. Okrężna</t>
  </si>
  <si>
    <t>2 razy w roku przez ASP</t>
  </si>
  <si>
    <t>2 raz w roku przez ASP</t>
  </si>
  <si>
    <t>2raz w roku przez ASP</t>
  </si>
  <si>
    <t xml:space="preserve"> klimatyzator FTXS25K2V1B +agregat RXS25L2V1B </t>
  </si>
  <si>
    <t xml:space="preserve">Klimatyzator jedn.zewn. PUHZ-ZRP35VKA jedn. wewn. PKA-RP35HAL </t>
  </si>
  <si>
    <t>Klimatyzator jedn. zewn. MXZ-4D83VA - MULTI SPLIT
 jedn. wewn. -  
MSZ-EF35VEW Qch=2,8 kW   
MSZ-EF35VEW Qch=2,2 kW  
 MSZ-EF25VEW Qch=2,2 kW</t>
  </si>
  <si>
    <t xml:space="preserve">drzwi - f. Agroplast,
napęd drzwi -EconoMaster produkcji ATS </t>
  </si>
  <si>
    <t xml:space="preserve">LENNOX Polska 
Sp. z o. o. </t>
  </si>
  <si>
    <t>klimatyzator typu multisplit: dwie jednostki wewnętrzne, jedna jedn. zew. typ LX IHM30N</t>
  </si>
  <si>
    <t>Mitsubishi 
Electric</t>
  </si>
  <si>
    <t>Schrack Technik
 Sp. z o.o</t>
  </si>
  <si>
    <t>1 raz w roku przez APS</t>
  </si>
  <si>
    <t>SOCOMEC Polska 
sp. z o.o.</t>
  </si>
  <si>
    <t>UPS Legrand Archimod o mocy nominalnej 80 KVA</t>
  </si>
  <si>
    <t>Legrand Archimod</t>
  </si>
  <si>
    <t>Ilość 
kpl/szt.</t>
  </si>
  <si>
    <t xml:space="preserve">Ilość przeglądów jednego urządzenia w 2016 r. </t>
  </si>
  <si>
    <t xml:space="preserve">Ilość przeglądów jednego urządzenia w 2017 r. </t>
  </si>
  <si>
    <t xml:space="preserve">Ilość przeglądów jednego urządzenia w 2018 r. </t>
  </si>
  <si>
    <t>Łącznie ilość przeglądów dla wszystkich urzadzeń w zadaniu w latach 2016- 2018</t>
  </si>
  <si>
    <t>Koszt jednego przeglądu 
(zł netto)</t>
  </si>
  <si>
    <t>Łączny koszt przegladów
 (zł netto) 
kol. 11 X kol. 12</t>
  </si>
  <si>
    <t>Koszt filtru powietrza
(zł netto)</t>
  </si>
  <si>
    <t>Łączny koszt wymiany filtrów
(zł netto)
kol.14 x kol.15</t>
  </si>
  <si>
    <t>Koszt cylindra nawilżacza
(zł netto)</t>
  </si>
  <si>
    <t>Łączny koszt wymiany cylindrów
(zł netto)
kol.17 x kol.18</t>
  </si>
  <si>
    <t>Sumaryczny koszt przeglądów i materiałow eksploatacyjnych w okresie gwarancji
(zł netto)
kol.13+kol.16+kol.19</t>
  </si>
  <si>
    <t>Wyliczenie wartości zamówienia przeglądów konserwacyjnych n.w urządzeń</t>
  </si>
  <si>
    <t>Maksymalna ilość wymian filtrów  w ciągu okresu gwarancji</t>
  </si>
  <si>
    <t>Maksymalna ilość wymian cylindróww ciągu okresu gwarancji</t>
  </si>
  <si>
    <t>Razem EURO</t>
  </si>
  <si>
    <t>Razem  netto PLN</t>
  </si>
  <si>
    <t>W pierwszym roku użytkowania 2 serwisy od strony producenta, w kolejnych latach 2 razy w roku  przez ASP</t>
  </si>
  <si>
    <t>Centrala wentylacyjna H-Hermes-I-01-SE-FB4/CHE/WHC/CF1-R nr urz. C-18112/15</t>
  </si>
  <si>
    <t>Clima-Produkt Sp. zo.o ul. Żuławska 6 83-032 Pszczółki</t>
  </si>
  <si>
    <t>netto</t>
  </si>
  <si>
    <t>brutto</t>
  </si>
  <si>
    <t>02.12.2015</t>
  </si>
  <si>
    <t>w 2016 r</t>
  </si>
  <si>
    <t>Zestaw hydroforowy ZHP5SV4.2/SD nr 22/04/2015</t>
  </si>
  <si>
    <t xml:space="preserve">Belsan sp. z o.o </t>
  </si>
  <si>
    <t>Część nr 1</t>
  </si>
  <si>
    <t>Część nr 2</t>
  </si>
  <si>
    <t>Część nr 3</t>
  </si>
  <si>
    <t>Część nr 4</t>
  </si>
  <si>
    <t>Część nr 5</t>
  </si>
  <si>
    <t>Część nr 6</t>
  </si>
  <si>
    <t>Część nr 7</t>
  </si>
  <si>
    <t>Część nr 8</t>
  </si>
  <si>
    <t>Część nr 9</t>
  </si>
  <si>
    <t>Część nr 10</t>
  </si>
  <si>
    <t>Część nr 11</t>
  </si>
  <si>
    <t>Część nr 12</t>
  </si>
  <si>
    <t>Część nr 13</t>
  </si>
  <si>
    <t>Część nr 14</t>
  </si>
  <si>
    <t>Część nr 15</t>
  </si>
  <si>
    <t>Część nr 16</t>
  </si>
  <si>
    <t>Część nr 17</t>
  </si>
  <si>
    <t>Część nr 18</t>
  </si>
  <si>
    <t>Część nr 19</t>
  </si>
  <si>
    <t>Część nr 20</t>
  </si>
  <si>
    <t>Część nr 21</t>
  </si>
  <si>
    <t>Łącznie wszystkie części netto PLN</t>
  </si>
  <si>
    <t>Łącznie wszystkie części EURO</t>
  </si>
  <si>
    <t>W-wa ul. Malczewskiego</t>
  </si>
  <si>
    <t>platforma dla niepełnosprawnych</t>
  </si>
  <si>
    <t>RAV-NET</t>
  </si>
  <si>
    <t>co 30 dni przegląd konserwacyjny (zgodnie z UDT)</t>
  </si>
  <si>
    <t>co 6 -m-c przegląd gwarancyjny (wg. producenta)</t>
  </si>
  <si>
    <t>Łączny koszt przegladów
 (zł netto) 
kol. 10 X kol. 11</t>
  </si>
  <si>
    <t>Łącznie netto</t>
  </si>
  <si>
    <t>Łącznie brutto</t>
  </si>
  <si>
    <t xml:space="preserve">Załącznik nr 1 do oferty Wykonawcy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</si>
</sst>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color theme="1"/>
      <name val="Calibri"/>
      <family val="2"/>
      <scheme val="minor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sz val="7.5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/>
    <xf numFmtId="0" fontId="13" fillId="0" borderId="0" xfId="0" applyFont="1" applyAlignment="1">
      <alignment wrapText="1"/>
    </xf>
    <xf numFmtId="0" fontId="11" fillId="0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3" fontId="0" fillId="0" borderId="0" xfId="0" applyNumberFormat="1"/>
    <xf numFmtId="0" fontId="14" fillId="0" borderId="0" xfId="0" applyFo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0" xfId="0" applyBorder="1" applyAlignment="1"/>
    <xf numFmtId="0" fontId="0" fillId="0" borderId="9" xfId="0" applyBorder="1" applyAlignment="1"/>
    <xf numFmtId="0" fontId="10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vertical="center"/>
    </xf>
    <xf numFmtId="0" fontId="0" fillId="0" borderId="14" xfId="0" applyBorder="1" applyAlignment="1"/>
    <xf numFmtId="0" fontId="0" fillId="0" borderId="15" xfId="0" applyBorder="1" applyAlignment="1"/>
    <xf numFmtId="0" fontId="0" fillId="0" borderId="16" xfId="0" applyBorder="1" applyAlignment="1"/>
    <xf numFmtId="4" fontId="4" fillId="0" borderId="4" xfId="0" applyNumberFormat="1" applyFont="1" applyBorder="1" applyAlignment="1">
      <alignment vertical="center"/>
    </xf>
    <xf numFmtId="4" fontId="4" fillId="0" borderId="12" xfId="0" applyNumberFormat="1" applyFont="1" applyBorder="1" applyAlignment="1">
      <alignment vertical="center"/>
    </xf>
    <xf numFmtId="4" fontId="4" fillId="0" borderId="17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4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2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0" fillId="0" borderId="3" xfId="0" applyBorder="1" applyAlignment="1"/>
    <xf numFmtId="0" fontId="0" fillId="0" borderId="13" xfId="0" applyBorder="1" applyAlignment="1"/>
    <xf numFmtId="0" fontId="3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vertical="center"/>
    </xf>
    <xf numFmtId="0" fontId="0" fillId="0" borderId="21" xfId="0" applyBorder="1" applyAlignment="1"/>
    <xf numFmtId="4" fontId="4" fillId="0" borderId="24" xfId="0" applyNumberFormat="1" applyFont="1" applyBorder="1" applyAlignment="1">
      <alignment vertical="center"/>
    </xf>
    <xf numFmtId="0" fontId="10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/>
    </xf>
    <xf numFmtId="4" fontId="4" fillId="0" borderId="26" xfId="0" applyNumberFormat="1" applyFont="1" applyBorder="1" applyAlignment="1">
      <alignment vertical="center"/>
    </xf>
    <xf numFmtId="0" fontId="0" fillId="0" borderId="26" xfId="0" applyBorder="1" applyAlignment="1"/>
    <xf numFmtId="4" fontId="4" fillId="0" borderId="27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/>
    </xf>
    <xf numFmtId="4" fontId="4" fillId="0" borderId="19" xfId="0" applyNumberFormat="1" applyFont="1" applyBorder="1" applyAlignment="1">
      <alignment vertical="center"/>
    </xf>
    <xf numFmtId="0" fontId="0" fillId="0" borderId="19" xfId="0" applyBorder="1"/>
    <xf numFmtId="0" fontId="3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vertical="center"/>
    </xf>
    <xf numFmtId="0" fontId="0" fillId="0" borderId="15" xfId="0" applyBorder="1"/>
    <xf numFmtId="0" fontId="9" fillId="0" borderId="13" xfId="0" applyFont="1" applyBorder="1" applyAlignment="1">
      <alignment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3" fillId="0" borderId="31" xfId="0" applyFont="1" applyBorder="1" applyAlignment="1">
      <alignment vertical="center" wrapText="1"/>
    </xf>
    <xf numFmtId="0" fontId="3" fillId="0" borderId="3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4" fontId="4" fillId="0" borderId="31" xfId="0" applyNumberFormat="1" applyFont="1" applyBorder="1" applyAlignment="1">
      <alignment horizontal="center" vertical="center"/>
    </xf>
    <xf numFmtId="4" fontId="4" fillId="0" borderId="31" xfId="0" applyNumberFormat="1" applyFont="1" applyBorder="1" applyAlignment="1">
      <alignment vertical="center"/>
    </xf>
    <xf numFmtId="0" fontId="10" fillId="0" borderId="23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0" fillId="0" borderId="32" xfId="0" applyBorder="1" applyAlignment="1"/>
    <xf numFmtId="0" fontId="0" fillId="0" borderId="33" xfId="0" applyBorder="1" applyAlignment="1"/>
    <xf numFmtId="0" fontId="0" fillId="0" borderId="30" xfId="0" applyBorder="1" applyAlignment="1"/>
    <xf numFmtId="0" fontId="10" fillId="0" borderId="2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3" fillId="0" borderId="31" xfId="0" applyFont="1" applyFill="1" applyBorder="1" applyAlignment="1">
      <alignment vertical="center" wrapText="1"/>
    </xf>
    <xf numFmtId="0" fontId="2" fillId="0" borderId="31" xfId="0" applyFont="1" applyBorder="1" applyAlignment="1">
      <alignment wrapText="1"/>
    </xf>
    <xf numFmtId="4" fontId="11" fillId="3" borderId="4" xfId="0" applyNumberFormat="1" applyFont="1" applyFill="1" applyBorder="1" applyAlignment="1">
      <alignment vertical="center"/>
    </xf>
    <xf numFmtId="4" fontId="11" fillId="3" borderId="17" xfId="0" applyNumberFormat="1" applyFont="1" applyFill="1" applyBorder="1" applyAlignment="1">
      <alignment vertical="center"/>
    </xf>
    <xf numFmtId="164" fontId="0" fillId="0" borderId="0" xfId="0" applyNumberFormat="1"/>
    <xf numFmtId="0" fontId="0" fillId="0" borderId="20" xfId="0" applyFont="1" applyBorder="1" applyAlignment="1"/>
    <xf numFmtId="0" fontId="0" fillId="0" borderId="9" xfId="0" applyFont="1" applyBorder="1" applyAlignment="1"/>
    <xf numFmtId="0" fontId="14" fillId="0" borderId="34" xfId="0" applyFont="1" applyBorder="1"/>
    <xf numFmtId="0" fontId="14" fillId="0" borderId="33" xfId="0" applyFont="1" applyBorder="1"/>
    <xf numFmtId="0" fontId="0" fillId="0" borderId="33" xfId="0" applyBorder="1"/>
    <xf numFmtId="4" fontId="14" fillId="0" borderId="35" xfId="0" applyNumberFormat="1" applyFont="1" applyBorder="1"/>
    <xf numFmtId="0" fontId="16" fillId="0" borderId="3" xfId="0" applyFont="1" applyFill="1" applyBorder="1" applyAlignment="1">
      <alignment horizontal="center" vertical="center" wrapText="1"/>
    </xf>
    <xf numFmtId="3" fontId="14" fillId="0" borderId="33" xfId="0" applyNumberFormat="1" applyFont="1" applyBorder="1"/>
    <xf numFmtId="0" fontId="10" fillId="0" borderId="37" xfId="0" applyFont="1" applyFill="1" applyBorder="1" applyAlignment="1">
      <alignment horizontal="center" vertical="center" wrapText="1"/>
    </xf>
    <xf numFmtId="4" fontId="1" fillId="0" borderId="35" xfId="0" applyNumberFormat="1" applyFont="1" applyFill="1" applyBorder="1"/>
    <xf numFmtId="4" fontId="0" fillId="0" borderId="0" xfId="0" applyNumberFormat="1"/>
    <xf numFmtId="0" fontId="10" fillId="0" borderId="15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4" fontId="4" fillId="0" borderId="38" xfId="0" applyNumberFormat="1" applyFont="1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0" fillId="0" borderId="28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4" fontId="4" fillId="3" borderId="4" xfId="0" applyNumberFormat="1" applyFont="1" applyFill="1" applyBorder="1" applyAlignment="1">
      <alignment vertical="center"/>
    </xf>
    <xf numFmtId="0" fontId="10" fillId="0" borderId="37" xfId="0" applyFont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vertical="center"/>
    </xf>
    <xf numFmtId="4" fontId="11" fillId="3" borderId="38" xfId="0" applyNumberFormat="1" applyFont="1" applyFill="1" applyBorder="1" applyAlignment="1">
      <alignment vertical="center"/>
    </xf>
    <xf numFmtId="4" fontId="4" fillId="0" borderId="39" xfId="0" applyNumberFormat="1" applyFont="1" applyBorder="1" applyAlignment="1">
      <alignment vertical="center"/>
    </xf>
    <xf numFmtId="0" fontId="10" fillId="0" borderId="25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4" fontId="11" fillId="3" borderId="40" xfId="0" applyNumberFormat="1" applyFont="1" applyFill="1" applyBorder="1" applyAlignment="1">
      <alignment vertical="center"/>
    </xf>
    <xf numFmtId="4" fontId="11" fillId="3" borderId="36" xfId="0" applyNumberFormat="1" applyFont="1" applyFill="1" applyBorder="1" applyAlignment="1">
      <alignment vertical="center"/>
    </xf>
    <xf numFmtId="4" fontId="0" fillId="4" borderId="0" xfId="0" applyNumberFormat="1" applyFill="1"/>
    <xf numFmtId="4" fontId="4" fillId="0" borderId="31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vertical="center"/>
    </xf>
    <xf numFmtId="0" fontId="12" fillId="0" borderId="0" xfId="0" applyFont="1" applyFill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0" fillId="0" borderId="31" xfId="0" applyBorder="1" applyAlignment="1">
      <alignment horizontal="center"/>
    </xf>
    <xf numFmtId="0" fontId="10" fillId="0" borderId="25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"/>
  <sheetViews>
    <sheetView tabSelected="1" zoomScaleNormal="100" workbookViewId="0">
      <selection activeCell="B1" sqref="B1:K1"/>
    </sheetView>
  </sheetViews>
  <sheetFormatPr defaultRowHeight="15.5" x14ac:dyDescent="0.35"/>
  <cols>
    <col min="1" max="1" width="17.453125" customWidth="1"/>
    <col min="2" max="2" width="31.7265625" style="10" customWidth="1"/>
    <col min="3" max="3" width="7.453125" style="1" customWidth="1"/>
    <col min="4" max="4" width="16.81640625" style="2" customWidth="1"/>
    <col min="5" max="5" width="12.81640625" customWidth="1"/>
    <col min="6" max="6" width="10.54296875" style="1" customWidth="1"/>
    <col min="7" max="7" width="9.26953125" style="1" customWidth="1"/>
    <col min="8" max="8" width="9.7265625" style="1" customWidth="1"/>
    <col min="9" max="9" width="9.1796875" style="1"/>
    <col min="10" max="10" width="10" customWidth="1"/>
    <col min="11" max="11" width="11.453125" customWidth="1"/>
    <col min="12" max="13" width="11" bestFit="1" customWidth="1"/>
  </cols>
  <sheetData>
    <row r="1" spans="1:13" ht="31.5" customHeight="1" x14ac:dyDescent="0.35">
      <c r="B1" s="181" t="s">
        <v>139</v>
      </c>
      <c r="C1" s="181"/>
      <c r="D1" s="181"/>
      <c r="E1" s="181"/>
      <c r="F1" s="181"/>
      <c r="G1" s="181"/>
      <c r="H1" s="181"/>
      <c r="I1" s="181"/>
      <c r="J1" s="181"/>
      <c r="K1" s="181"/>
    </row>
    <row r="2" spans="1:13" ht="16" thickBot="1" x14ac:dyDescent="0.4"/>
    <row r="3" spans="1:13" ht="126" customHeight="1" x14ac:dyDescent="0.35">
      <c r="A3" s="13" t="s">
        <v>7</v>
      </c>
      <c r="B3" s="13" t="s">
        <v>1</v>
      </c>
      <c r="C3" s="14" t="s">
        <v>82</v>
      </c>
      <c r="D3" s="13" t="s">
        <v>0</v>
      </c>
      <c r="E3" s="11" t="s">
        <v>36</v>
      </c>
      <c r="F3" s="11" t="s">
        <v>83</v>
      </c>
      <c r="G3" s="11" t="s">
        <v>84</v>
      </c>
      <c r="H3" s="11" t="s">
        <v>85</v>
      </c>
      <c r="I3" s="140" t="s">
        <v>86</v>
      </c>
      <c r="J3" s="11" t="s">
        <v>87</v>
      </c>
      <c r="K3" s="11" t="s">
        <v>136</v>
      </c>
    </row>
    <row r="4" spans="1:13" ht="18" customHeight="1" x14ac:dyDescent="0.35">
      <c r="A4" s="8">
        <v>2</v>
      </c>
      <c r="B4" s="8">
        <v>3</v>
      </c>
      <c r="C4" s="8">
        <v>4</v>
      </c>
      <c r="D4" s="8">
        <v>5</v>
      </c>
      <c r="E4" s="8">
        <v>6</v>
      </c>
      <c r="F4" s="8">
        <v>7</v>
      </c>
      <c r="G4" s="8">
        <v>8</v>
      </c>
      <c r="H4" s="8">
        <v>9</v>
      </c>
      <c r="I4" s="8">
        <v>10</v>
      </c>
      <c r="J4" s="8">
        <v>11</v>
      </c>
      <c r="K4" s="8">
        <v>12</v>
      </c>
    </row>
    <row r="5" spans="1:13" ht="57.75" customHeight="1" x14ac:dyDescent="0.35">
      <c r="A5" s="183" t="s">
        <v>131</v>
      </c>
      <c r="B5" s="185" t="s">
        <v>132</v>
      </c>
      <c r="C5" s="185">
        <v>1</v>
      </c>
      <c r="D5" s="187" t="s">
        <v>133</v>
      </c>
      <c r="E5" s="177" t="s">
        <v>134</v>
      </c>
      <c r="F5" s="106">
        <v>10</v>
      </c>
      <c r="G5" s="106">
        <v>10</v>
      </c>
      <c r="H5" s="106">
        <v>10</v>
      </c>
      <c r="I5" s="106">
        <v>30</v>
      </c>
      <c r="J5" s="176"/>
      <c r="K5" s="179"/>
      <c r="L5" s="133"/>
      <c r="M5" s="133"/>
    </row>
    <row r="6" spans="1:13" ht="52.5" customHeight="1" x14ac:dyDescent="0.35">
      <c r="A6" s="184"/>
      <c r="B6" s="186"/>
      <c r="C6" s="186"/>
      <c r="D6" s="188"/>
      <c r="E6" s="5" t="s">
        <v>135</v>
      </c>
      <c r="F6" s="5">
        <v>2</v>
      </c>
      <c r="G6" s="5">
        <v>2</v>
      </c>
      <c r="H6" s="5">
        <v>2</v>
      </c>
      <c r="I6" s="49">
        <v>6</v>
      </c>
      <c r="J6" s="178"/>
      <c r="K6" s="178"/>
      <c r="L6" s="133"/>
      <c r="M6" s="133"/>
    </row>
    <row r="7" spans="1:13" ht="16.5" customHeight="1" x14ac:dyDescent="0.35">
      <c r="A7" s="65"/>
      <c r="B7" s="55"/>
      <c r="C7" s="12"/>
      <c r="D7" s="56"/>
      <c r="E7" s="12"/>
      <c r="F7" s="12"/>
      <c r="G7" s="12"/>
      <c r="H7" s="12"/>
      <c r="I7" s="182" t="s">
        <v>137</v>
      </c>
      <c r="J7" s="182"/>
      <c r="K7" s="180">
        <f>K5+K6</f>
        <v>0</v>
      </c>
      <c r="L7" s="133"/>
      <c r="M7" s="133"/>
    </row>
    <row r="8" spans="1:13" ht="16.5" customHeight="1" x14ac:dyDescent="0.35">
      <c r="A8" s="65"/>
      <c r="B8" s="55"/>
      <c r="C8" s="12"/>
      <c r="D8" s="56"/>
      <c r="E8" s="12"/>
      <c r="F8" s="12"/>
      <c r="G8" s="12"/>
      <c r="H8" s="12"/>
      <c r="I8" s="182" t="s">
        <v>138</v>
      </c>
      <c r="J8" s="182"/>
      <c r="K8" s="180">
        <f>K7*1.23</f>
        <v>0</v>
      </c>
      <c r="L8" s="133"/>
      <c r="M8" s="133"/>
    </row>
  </sheetData>
  <autoFilter ref="A4:K4"/>
  <mergeCells count="7">
    <mergeCell ref="B1:K1"/>
    <mergeCell ref="I7:J7"/>
    <mergeCell ref="I8:J8"/>
    <mergeCell ref="A5:A6"/>
    <mergeCell ref="B5:B6"/>
    <mergeCell ref="C5:C6"/>
    <mergeCell ref="D5:D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  <headerFooter differentFirst="1">
    <oddHeader>&amp;C                                                                                                                                          &amp;RZałącznik nr 1 do wniosku</oddHeader>
    <oddFooter>&amp;Rstr.10</oddFooter>
    <firstFooter>&amp;R&amp;10str. 7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5"/>
  <sheetViews>
    <sheetView topLeftCell="A13" zoomScaleNormal="100" workbookViewId="0">
      <selection activeCell="B23" sqref="B23"/>
    </sheetView>
  </sheetViews>
  <sheetFormatPr defaultRowHeight="15.5" x14ac:dyDescent="0.35"/>
  <cols>
    <col min="1" max="1" width="14.1796875" style="9" customWidth="1"/>
    <col min="2" max="2" width="17.453125" customWidth="1"/>
    <col min="3" max="3" width="31.7265625" style="10" customWidth="1"/>
    <col min="4" max="4" width="7.453125" style="1" customWidth="1"/>
    <col min="5" max="5" width="16.81640625" style="2" hidden="1" customWidth="1"/>
    <col min="6" max="6" width="13.453125" hidden="1" customWidth="1"/>
    <col min="7" max="7" width="12.81640625" hidden="1" customWidth="1"/>
    <col min="8" max="8" width="10.54296875" style="1" customWidth="1"/>
    <col min="9" max="9" width="9.26953125" style="1" customWidth="1"/>
    <col min="10" max="10" width="9.7265625" style="1" customWidth="1"/>
    <col min="11" max="11" width="9.1796875" style="1"/>
    <col min="12" max="12" width="10" customWidth="1"/>
    <col min="13" max="13" width="11.453125" customWidth="1"/>
    <col min="17" max="18" width="10" bestFit="1" customWidth="1"/>
    <col min="20" max="20" width="15.1796875" customWidth="1"/>
    <col min="21" max="21" width="10" bestFit="1" customWidth="1"/>
    <col min="22" max="22" width="11" bestFit="1" customWidth="1"/>
  </cols>
  <sheetData>
    <row r="1" spans="1:21" ht="31.5" customHeight="1" x14ac:dyDescent="0.35">
      <c r="C1" s="181" t="s">
        <v>94</v>
      </c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1:21" ht="16" thickBot="1" x14ac:dyDescent="0.4"/>
    <row r="3" spans="1:21" ht="126" customHeight="1" thickBot="1" x14ac:dyDescent="0.4">
      <c r="A3" s="151" t="s">
        <v>43</v>
      </c>
      <c r="B3" s="152" t="s">
        <v>7</v>
      </c>
      <c r="C3" s="152" t="s">
        <v>1</v>
      </c>
      <c r="D3" s="153" t="s">
        <v>82</v>
      </c>
      <c r="E3" s="152" t="s">
        <v>0</v>
      </c>
      <c r="F3" s="154" t="s">
        <v>48</v>
      </c>
      <c r="G3" s="154" t="s">
        <v>36</v>
      </c>
      <c r="H3" s="154" t="s">
        <v>83</v>
      </c>
      <c r="I3" s="154" t="s">
        <v>84</v>
      </c>
      <c r="J3" s="154" t="s">
        <v>85</v>
      </c>
      <c r="K3" s="155" t="s">
        <v>86</v>
      </c>
      <c r="L3" s="154" t="s">
        <v>87</v>
      </c>
      <c r="M3" s="154" t="s">
        <v>88</v>
      </c>
      <c r="N3" s="154" t="s">
        <v>89</v>
      </c>
      <c r="O3" s="154" t="s">
        <v>95</v>
      </c>
      <c r="P3" s="154" t="s">
        <v>90</v>
      </c>
      <c r="Q3" s="154" t="s">
        <v>91</v>
      </c>
      <c r="R3" s="154" t="s">
        <v>96</v>
      </c>
      <c r="S3" s="154" t="s">
        <v>92</v>
      </c>
      <c r="T3" s="156" t="s">
        <v>93</v>
      </c>
    </row>
    <row r="4" spans="1:21" ht="18" customHeight="1" thickBot="1" x14ac:dyDescent="0.4">
      <c r="A4" s="158">
        <v>1</v>
      </c>
      <c r="B4" s="112">
        <v>2</v>
      </c>
      <c r="C4" s="112">
        <v>3</v>
      </c>
      <c r="D4" s="112">
        <v>4</v>
      </c>
      <c r="E4" s="112">
        <v>5</v>
      </c>
      <c r="F4" s="112">
        <v>6</v>
      </c>
      <c r="G4" s="112">
        <v>7</v>
      </c>
      <c r="H4" s="112">
        <v>8</v>
      </c>
      <c r="I4" s="112">
        <v>9</v>
      </c>
      <c r="J4" s="112">
        <v>10</v>
      </c>
      <c r="K4" s="112">
        <v>11</v>
      </c>
      <c r="L4" s="112"/>
      <c r="M4" s="112">
        <v>13</v>
      </c>
      <c r="N4" s="112">
        <v>14</v>
      </c>
      <c r="O4" s="112">
        <v>15</v>
      </c>
      <c r="P4" s="112">
        <v>16</v>
      </c>
      <c r="Q4" s="112">
        <v>17</v>
      </c>
      <c r="R4" s="112">
        <v>18</v>
      </c>
      <c r="S4" s="112">
        <v>19</v>
      </c>
      <c r="T4" s="159">
        <v>20</v>
      </c>
    </row>
    <row r="5" spans="1:21" ht="20" x14ac:dyDescent="0.35">
      <c r="A5" s="197" t="s">
        <v>108</v>
      </c>
      <c r="B5" s="68" t="s">
        <v>10</v>
      </c>
      <c r="C5" s="69" t="s">
        <v>2</v>
      </c>
      <c r="D5" s="53">
        <v>2</v>
      </c>
      <c r="E5" s="52" t="s">
        <v>74</v>
      </c>
      <c r="F5" s="52" t="s">
        <v>47</v>
      </c>
      <c r="G5" s="52" t="s">
        <v>45</v>
      </c>
      <c r="H5" s="52">
        <v>3</v>
      </c>
      <c r="I5" s="52">
        <v>3</v>
      </c>
      <c r="J5" s="52">
        <v>3</v>
      </c>
      <c r="K5" s="52">
        <f t="shared" ref="K5:K76" si="0">(H5+I5+J5)*D5</f>
        <v>18</v>
      </c>
      <c r="L5" s="54">
        <v>850</v>
      </c>
      <c r="M5" s="47">
        <f>L5*K5</f>
        <v>15300</v>
      </c>
      <c r="N5" s="68">
        <f>75</f>
        <v>75</v>
      </c>
      <c r="O5" s="157">
        <f>K5</f>
        <v>18</v>
      </c>
      <c r="P5" s="68">
        <f>N5*O5</f>
        <v>1350</v>
      </c>
      <c r="Q5" s="157">
        <f>480</f>
        <v>480</v>
      </c>
      <c r="R5" s="157">
        <f>K5</f>
        <v>18</v>
      </c>
      <c r="S5" s="68">
        <f>Q5*R5</f>
        <v>8640</v>
      </c>
      <c r="T5" s="150">
        <f>M5+P5+S5</f>
        <v>25290</v>
      </c>
      <c r="U5">
        <f>T5/K5*H5*D5</f>
        <v>8430</v>
      </c>
    </row>
    <row r="6" spans="1:21" ht="20" x14ac:dyDescent="0.35">
      <c r="A6" s="198"/>
      <c r="B6" s="6" t="s">
        <v>10</v>
      </c>
      <c r="C6" s="16" t="s">
        <v>3</v>
      </c>
      <c r="D6" s="3">
        <v>2</v>
      </c>
      <c r="E6" s="5" t="s">
        <v>74</v>
      </c>
      <c r="F6" s="5" t="s">
        <v>47</v>
      </c>
      <c r="G6" s="5" t="s">
        <v>45</v>
      </c>
      <c r="H6" s="5">
        <v>3</v>
      </c>
      <c r="I6" s="5">
        <v>3</v>
      </c>
      <c r="J6" s="5">
        <v>3</v>
      </c>
      <c r="K6" s="5">
        <f t="shared" si="0"/>
        <v>18</v>
      </c>
      <c r="L6" s="19">
        <v>850</v>
      </c>
      <c r="M6" s="20">
        <f>L6*K6</f>
        <v>15300</v>
      </c>
      <c r="N6" s="6">
        <f>75</f>
        <v>75</v>
      </c>
      <c r="O6" s="15">
        <f>K6</f>
        <v>18</v>
      </c>
      <c r="P6" s="6">
        <f t="shared" ref="P6:P7" si="1">N6*O6</f>
        <v>1350</v>
      </c>
      <c r="Q6" s="15">
        <f>480</f>
        <v>480</v>
      </c>
      <c r="R6" s="15">
        <f>K6</f>
        <v>18</v>
      </c>
      <c r="S6" s="6">
        <f t="shared" ref="S6:S7" si="2">Q6*R6</f>
        <v>8640</v>
      </c>
      <c r="T6" s="45">
        <f t="shared" ref="T6:T76" si="3">M6+P6+S6</f>
        <v>25290</v>
      </c>
      <c r="U6">
        <f>T6/K6*H6*D6</f>
        <v>8430</v>
      </c>
    </row>
    <row r="7" spans="1:21" ht="21.5" x14ac:dyDescent="0.35">
      <c r="A7" s="198"/>
      <c r="B7" s="17" t="s">
        <v>66</v>
      </c>
      <c r="C7" s="18" t="s">
        <v>18</v>
      </c>
      <c r="D7" s="3">
        <v>1</v>
      </c>
      <c r="E7" s="5" t="s">
        <v>74</v>
      </c>
      <c r="F7" s="3" t="s">
        <v>46</v>
      </c>
      <c r="G7" s="3" t="s">
        <v>45</v>
      </c>
      <c r="H7" s="3">
        <v>3</v>
      </c>
      <c r="I7" s="3">
        <v>3</v>
      </c>
      <c r="J7" s="3">
        <v>3</v>
      </c>
      <c r="K7" s="5">
        <f t="shared" si="0"/>
        <v>9</v>
      </c>
      <c r="L7" s="19">
        <v>850</v>
      </c>
      <c r="M7" s="20">
        <f t="shared" ref="M7:M11" si="4">L7*K7</f>
        <v>7650</v>
      </c>
      <c r="N7" s="6">
        <f>75</f>
        <v>75</v>
      </c>
      <c r="O7" s="15">
        <f>K7</f>
        <v>9</v>
      </c>
      <c r="P7" s="6">
        <f t="shared" si="1"/>
        <v>675</v>
      </c>
      <c r="Q7" s="15">
        <f>480</f>
        <v>480</v>
      </c>
      <c r="R7" s="15">
        <f>K7</f>
        <v>9</v>
      </c>
      <c r="S7" s="6">
        <f t="shared" si="2"/>
        <v>4320</v>
      </c>
      <c r="T7" s="45">
        <f t="shared" si="3"/>
        <v>12645</v>
      </c>
      <c r="U7">
        <f>T7/K7*H7</f>
        <v>4215</v>
      </c>
    </row>
    <row r="8" spans="1:21" ht="20" x14ac:dyDescent="0.35">
      <c r="A8" s="198"/>
      <c r="B8" s="6" t="s">
        <v>10</v>
      </c>
      <c r="C8" s="4" t="s">
        <v>75</v>
      </c>
      <c r="D8" s="5">
        <v>1</v>
      </c>
      <c r="E8" s="5" t="s">
        <v>74</v>
      </c>
      <c r="F8" s="5" t="s">
        <v>47</v>
      </c>
      <c r="G8" s="5" t="s">
        <v>67</v>
      </c>
      <c r="H8" s="5">
        <v>2</v>
      </c>
      <c r="I8" s="5">
        <v>2</v>
      </c>
      <c r="J8" s="5">
        <v>2</v>
      </c>
      <c r="K8" s="5">
        <f t="shared" si="0"/>
        <v>6</v>
      </c>
      <c r="L8" s="19">
        <v>710</v>
      </c>
      <c r="M8" s="20">
        <f t="shared" si="4"/>
        <v>4260</v>
      </c>
      <c r="N8" s="23"/>
      <c r="O8" s="24"/>
      <c r="P8" s="24"/>
      <c r="Q8" s="24"/>
      <c r="R8" s="24"/>
      <c r="S8" s="25"/>
      <c r="T8" s="45">
        <f t="shared" si="3"/>
        <v>4260</v>
      </c>
      <c r="U8">
        <f>T8/K8*H8</f>
        <v>1420</v>
      </c>
    </row>
    <row r="9" spans="1:21" ht="58.5" customHeight="1" x14ac:dyDescent="0.35">
      <c r="A9" s="198"/>
      <c r="B9" s="6" t="s">
        <v>10</v>
      </c>
      <c r="C9" s="4" t="s">
        <v>4</v>
      </c>
      <c r="D9" s="5">
        <v>2</v>
      </c>
      <c r="E9" s="5" t="s">
        <v>74</v>
      </c>
      <c r="F9" s="5" t="s">
        <v>47</v>
      </c>
      <c r="G9" s="5" t="s">
        <v>67</v>
      </c>
      <c r="H9" s="5">
        <v>2</v>
      </c>
      <c r="I9" s="5">
        <v>2</v>
      </c>
      <c r="J9" s="5">
        <v>2</v>
      </c>
      <c r="K9" s="5">
        <f t="shared" si="0"/>
        <v>12</v>
      </c>
      <c r="L9" s="19">
        <v>710</v>
      </c>
      <c r="M9" s="20">
        <f t="shared" si="4"/>
        <v>8520</v>
      </c>
      <c r="N9" s="26"/>
      <c r="O9" s="27"/>
      <c r="P9" s="27"/>
      <c r="Q9" s="27"/>
      <c r="R9" s="27"/>
      <c r="S9" s="28"/>
      <c r="T9" s="45">
        <f t="shared" si="3"/>
        <v>8520</v>
      </c>
      <c r="U9">
        <f>T9/K9*H9*D9</f>
        <v>2840</v>
      </c>
    </row>
    <row r="10" spans="1:21" ht="52.5" customHeight="1" x14ac:dyDescent="0.35">
      <c r="A10" s="198"/>
      <c r="B10" s="6" t="s">
        <v>10</v>
      </c>
      <c r="C10" s="4" t="s">
        <v>5</v>
      </c>
      <c r="D10" s="5">
        <v>2</v>
      </c>
      <c r="E10" s="5" t="s">
        <v>74</v>
      </c>
      <c r="F10" s="5" t="s">
        <v>47</v>
      </c>
      <c r="G10" s="5" t="s">
        <v>67</v>
      </c>
      <c r="H10" s="5">
        <v>2</v>
      </c>
      <c r="I10" s="5">
        <v>2</v>
      </c>
      <c r="J10" s="5">
        <v>2</v>
      </c>
      <c r="K10" s="5">
        <f t="shared" si="0"/>
        <v>12</v>
      </c>
      <c r="L10" s="19">
        <v>350</v>
      </c>
      <c r="M10" s="20">
        <f t="shared" si="4"/>
        <v>4200</v>
      </c>
      <c r="N10" s="26"/>
      <c r="O10" s="27"/>
      <c r="P10" s="27"/>
      <c r="Q10" s="27"/>
      <c r="R10" s="27"/>
      <c r="S10" s="28"/>
      <c r="T10" s="45">
        <f t="shared" si="3"/>
        <v>4200</v>
      </c>
      <c r="U10">
        <f>T10/K10*H10*D10</f>
        <v>1400</v>
      </c>
    </row>
    <row r="11" spans="1:21" ht="42" customHeight="1" thickBot="1" x14ac:dyDescent="0.4">
      <c r="A11" s="199"/>
      <c r="B11" s="74" t="s">
        <v>10</v>
      </c>
      <c r="C11" s="146" t="s">
        <v>6</v>
      </c>
      <c r="D11" s="49">
        <v>1</v>
      </c>
      <c r="E11" s="49" t="s">
        <v>74</v>
      </c>
      <c r="F11" s="49" t="s">
        <v>47</v>
      </c>
      <c r="G11" s="49" t="s">
        <v>67</v>
      </c>
      <c r="H11" s="49">
        <v>2</v>
      </c>
      <c r="I11" s="49">
        <v>2</v>
      </c>
      <c r="J11" s="49">
        <v>2</v>
      </c>
      <c r="K11" s="49">
        <f t="shared" si="0"/>
        <v>6</v>
      </c>
      <c r="L11" s="50">
        <v>350</v>
      </c>
      <c r="M11" s="51">
        <f t="shared" si="4"/>
        <v>2100</v>
      </c>
      <c r="N11" s="26"/>
      <c r="O11" s="27"/>
      <c r="P11" s="27"/>
      <c r="Q11" s="27"/>
      <c r="R11" s="27"/>
      <c r="S11" s="28"/>
      <c r="T11" s="147">
        <f t="shared" si="3"/>
        <v>2100</v>
      </c>
      <c r="U11">
        <f>T11/K11*H11</f>
        <v>700</v>
      </c>
    </row>
    <row r="12" spans="1:21" ht="21.75" customHeight="1" x14ac:dyDescent="0.35">
      <c r="A12" s="160"/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94"/>
      <c r="M12" s="161"/>
      <c r="N12" s="161"/>
      <c r="O12" s="161"/>
      <c r="P12" s="161"/>
      <c r="Q12" s="161"/>
      <c r="R12" s="134" t="s">
        <v>98</v>
      </c>
      <c r="S12" s="134"/>
      <c r="T12" s="162">
        <f>SUM(T5:T11)</f>
        <v>82305</v>
      </c>
    </row>
    <row r="13" spans="1:21" ht="15.75" customHeight="1" thickBot="1" x14ac:dyDescent="0.4">
      <c r="A13" s="163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58"/>
      <c r="M13" s="29"/>
      <c r="N13" s="29"/>
      <c r="O13" s="29"/>
      <c r="P13" s="29"/>
      <c r="Q13" s="29"/>
      <c r="R13" s="200" t="s">
        <v>97</v>
      </c>
      <c r="S13" s="201"/>
      <c r="T13" s="164">
        <f>T12/4.1749</f>
        <v>19714.244652566529</v>
      </c>
    </row>
    <row r="14" spans="1:21" ht="33" customHeight="1" x14ac:dyDescent="0.35">
      <c r="A14" s="194" t="s">
        <v>109</v>
      </c>
      <c r="B14" s="70" t="s">
        <v>53</v>
      </c>
      <c r="C14" s="31" t="s">
        <v>64</v>
      </c>
      <c r="D14" s="33">
        <v>43</v>
      </c>
      <c r="E14" s="60" t="s">
        <v>11</v>
      </c>
      <c r="F14" s="60" t="s">
        <v>104</v>
      </c>
      <c r="G14" s="33" t="s">
        <v>55</v>
      </c>
      <c r="H14" s="33">
        <v>2</v>
      </c>
      <c r="I14" s="33">
        <v>2</v>
      </c>
      <c r="J14" s="33">
        <v>2</v>
      </c>
      <c r="K14" s="33">
        <f>(H14+I14+J14)*D14</f>
        <v>258</v>
      </c>
      <c r="L14" s="34">
        <v>327.27</v>
      </c>
      <c r="M14" s="35">
        <f>L14*K14</f>
        <v>84435.659999999989</v>
      </c>
      <c r="N14" s="61"/>
      <c r="O14" s="62"/>
      <c r="P14" s="62"/>
      <c r="Q14" s="62"/>
      <c r="R14" s="62"/>
      <c r="S14" s="63"/>
      <c r="T14" s="44">
        <f t="shared" si="3"/>
        <v>84435.659999999989</v>
      </c>
      <c r="U14">
        <f>T14/K14*H14*D14</f>
        <v>28145.219999999998</v>
      </c>
    </row>
    <row r="15" spans="1:21" ht="26" x14ac:dyDescent="0.35">
      <c r="A15" s="195"/>
      <c r="B15" s="7" t="s">
        <v>53</v>
      </c>
      <c r="C15" s="4" t="s">
        <v>65</v>
      </c>
      <c r="D15" s="5">
        <v>1</v>
      </c>
      <c r="E15" s="8" t="s">
        <v>11</v>
      </c>
      <c r="F15" s="8" t="s">
        <v>104</v>
      </c>
      <c r="G15" s="5" t="s">
        <v>55</v>
      </c>
      <c r="H15" s="5">
        <v>2</v>
      </c>
      <c r="I15" s="5">
        <v>2</v>
      </c>
      <c r="J15" s="5">
        <v>2</v>
      </c>
      <c r="K15" s="5">
        <f t="shared" si="0"/>
        <v>6</v>
      </c>
      <c r="L15" s="19">
        <v>327.27</v>
      </c>
      <c r="M15" s="20">
        <f t="shared" ref="M15:M18" si="5">L15*K15</f>
        <v>1963.62</v>
      </c>
      <c r="N15" s="26"/>
      <c r="O15" s="27"/>
      <c r="P15" s="27"/>
      <c r="Q15" s="27"/>
      <c r="R15" s="27"/>
      <c r="S15" s="28"/>
      <c r="T15" s="45">
        <f t="shared" si="3"/>
        <v>1963.62</v>
      </c>
      <c r="U15">
        <f>T15/K15*H15</f>
        <v>654.54</v>
      </c>
    </row>
    <row r="16" spans="1:21" ht="26" x14ac:dyDescent="0.35">
      <c r="A16" s="195"/>
      <c r="B16" s="7" t="s">
        <v>53</v>
      </c>
      <c r="C16" s="4" t="s">
        <v>13</v>
      </c>
      <c r="D16" s="5">
        <v>1</v>
      </c>
      <c r="E16" s="8" t="s">
        <v>11</v>
      </c>
      <c r="F16" s="8" t="s">
        <v>104</v>
      </c>
      <c r="G16" s="5" t="s">
        <v>55</v>
      </c>
      <c r="H16" s="5">
        <v>2</v>
      </c>
      <c r="I16" s="5">
        <v>2</v>
      </c>
      <c r="J16" s="5">
        <v>2</v>
      </c>
      <c r="K16" s="5">
        <f t="shared" si="0"/>
        <v>6</v>
      </c>
      <c r="L16" s="19">
        <v>327.27</v>
      </c>
      <c r="M16" s="166">
        <f t="shared" si="5"/>
        <v>1963.62</v>
      </c>
      <c r="N16" s="27"/>
      <c r="O16" s="27"/>
      <c r="P16" s="27"/>
      <c r="Q16" s="27"/>
      <c r="R16" s="27"/>
      <c r="S16" s="27"/>
      <c r="T16" s="45">
        <f t="shared" si="3"/>
        <v>1963.62</v>
      </c>
      <c r="U16">
        <f>T16/K16*H16</f>
        <v>654.54</v>
      </c>
    </row>
    <row r="17" spans="1:22" ht="26" x14ac:dyDescent="0.35">
      <c r="A17" s="195"/>
      <c r="B17" s="7" t="s">
        <v>53</v>
      </c>
      <c r="C17" s="4" t="s">
        <v>12</v>
      </c>
      <c r="D17" s="5">
        <v>2</v>
      </c>
      <c r="E17" s="8" t="s">
        <v>11</v>
      </c>
      <c r="F17" s="8" t="s">
        <v>104</v>
      </c>
      <c r="G17" s="5" t="s">
        <v>55</v>
      </c>
      <c r="H17" s="5">
        <v>2</v>
      </c>
      <c r="I17" s="5">
        <v>2</v>
      </c>
      <c r="J17" s="5">
        <v>2</v>
      </c>
      <c r="K17" s="5">
        <f t="shared" si="0"/>
        <v>12</v>
      </c>
      <c r="L17" s="19">
        <v>327.27</v>
      </c>
      <c r="M17" s="20">
        <f t="shared" si="5"/>
        <v>3927.24</v>
      </c>
      <c r="N17" s="26"/>
      <c r="O17" s="27"/>
      <c r="P17" s="27"/>
      <c r="Q17" s="27"/>
      <c r="R17" s="27"/>
      <c r="S17" s="28"/>
      <c r="T17" s="45">
        <f t="shared" si="3"/>
        <v>3927.24</v>
      </c>
      <c r="U17">
        <f>T17/K17*H17*D17</f>
        <v>1309.08</v>
      </c>
    </row>
    <row r="18" spans="1:22" ht="28.5" customHeight="1" thickBot="1" x14ac:dyDescent="0.4">
      <c r="A18" s="196"/>
      <c r="B18" s="72" t="s">
        <v>53</v>
      </c>
      <c r="C18" s="37" t="s">
        <v>70</v>
      </c>
      <c r="D18" s="38">
        <v>1</v>
      </c>
      <c r="E18" s="64" t="s">
        <v>11</v>
      </c>
      <c r="F18" s="64" t="s">
        <v>104</v>
      </c>
      <c r="G18" s="38" t="s">
        <v>55</v>
      </c>
      <c r="H18" s="38">
        <v>2</v>
      </c>
      <c r="I18" s="38">
        <v>2</v>
      </c>
      <c r="J18" s="38">
        <v>2</v>
      </c>
      <c r="K18" s="38">
        <f t="shared" si="0"/>
        <v>6</v>
      </c>
      <c r="L18" s="39">
        <v>327.27</v>
      </c>
      <c r="M18" s="40">
        <f t="shared" si="5"/>
        <v>1963.62</v>
      </c>
      <c r="N18" s="41"/>
      <c r="O18" s="42"/>
      <c r="P18" s="42"/>
      <c r="Q18" s="42"/>
      <c r="R18" s="42"/>
      <c r="S18" s="43"/>
      <c r="T18" s="46">
        <f t="shared" si="3"/>
        <v>1963.62</v>
      </c>
      <c r="U18">
        <f>T18/K18*H18</f>
        <v>654.54</v>
      </c>
    </row>
    <row r="19" spans="1:22" ht="19.5" customHeight="1" x14ac:dyDescent="0.35">
      <c r="A19" s="142"/>
      <c r="B19" s="65"/>
      <c r="C19" s="55"/>
      <c r="D19" s="12"/>
      <c r="E19" s="56"/>
      <c r="F19" s="57"/>
      <c r="G19" s="12"/>
      <c r="H19" s="12"/>
      <c r="I19" s="12"/>
      <c r="J19" s="12"/>
      <c r="K19" s="12"/>
      <c r="L19" s="58"/>
      <c r="M19" s="59"/>
      <c r="N19" s="27"/>
      <c r="O19" s="27"/>
      <c r="P19" s="27"/>
      <c r="Q19" s="27"/>
      <c r="R19" s="135" t="s">
        <v>98</v>
      </c>
      <c r="S19" s="135"/>
      <c r="T19" s="165">
        <f>SUM(T14:T18)</f>
        <v>94253.75999999998</v>
      </c>
    </row>
    <row r="20" spans="1:22" ht="20.25" customHeight="1" thickBot="1" x14ac:dyDescent="0.4">
      <c r="A20" s="119"/>
      <c r="B20" s="120"/>
      <c r="C20" s="97"/>
      <c r="D20" s="98"/>
      <c r="E20" s="121"/>
      <c r="F20" s="101"/>
      <c r="G20" s="98"/>
      <c r="H20" s="98"/>
      <c r="I20" s="98"/>
      <c r="J20" s="98"/>
      <c r="K20" s="98"/>
      <c r="L20" s="99"/>
      <c r="M20" s="100"/>
      <c r="N20" s="42"/>
      <c r="O20" s="42"/>
      <c r="P20" s="42"/>
      <c r="Q20" s="42"/>
      <c r="R20" s="191" t="s">
        <v>97</v>
      </c>
      <c r="S20" s="192"/>
      <c r="T20" s="132">
        <f>T19/4.1749</f>
        <v>22576.291647704133</v>
      </c>
      <c r="V20" s="133"/>
    </row>
    <row r="21" spans="1:22" ht="40.5" customHeight="1" x14ac:dyDescent="0.35">
      <c r="A21" s="194" t="s">
        <v>110</v>
      </c>
      <c r="B21" s="148" t="s">
        <v>50</v>
      </c>
      <c r="C21" s="149" t="s">
        <v>71</v>
      </c>
      <c r="D21" s="52">
        <v>3</v>
      </c>
      <c r="E21" s="148" t="s">
        <v>76</v>
      </c>
      <c r="F21" s="53" t="s">
        <v>62</v>
      </c>
      <c r="G21" s="52" t="s">
        <v>55</v>
      </c>
      <c r="H21" s="52">
        <v>2</v>
      </c>
      <c r="I21" s="52">
        <v>2</v>
      </c>
      <c r="J21" s="52">
        <v>2</v>
      </c>
      <c r="K21" s="52">
        <f t="shared" si="0"/>
        <v>18</v>
      </c>
      <c r="L21" s="52">
        <v>330</v>
      </c>
      <c r="M21" s="47">
        <f>L21*K21</f>
        <v>5940</v>
      </c>
      <c r="N21" s="26"/>
      <c r="O21" s="27"/>
      <c r="P21" s="27"/>
      <c r="Q21" s="27"/>
      <c r="R21" s="27"/>
      <c r="S21" s="28"/>
      <c r="T21" s="150">
        <f t="shared" si="3"/>
        <v>5940</v>
      </c>
      <c r="U21">
        <f>T21/K21*H21*D21</f>
        <v>1980</v>
      </c>
    </row>
    <row r="22" spans="1:22" ht="74.25" customHeight="1" x14ac:dyDescent="0.35">
      <c r="A22" s="195"/>
      <c r="B22" s="7" t="s">
        <v>51</v>
      </c>
      <c r="C22" s="4" t="s">
        <v>72</v>
      </c>
      <c r="D22" s="5">
        <v>1</v>
      </c>
      <c r="E22" s="7" t="s">
        <v>76</v>
      </c>
      <c r="F22" s="3" t="s">
        <v>62</v>
      </c>
      <c r="G22" s="5" t="s">
        <v>55</v>
      </c>
      <c r="H22" s="5">
        <v>2</v>
      </c>
      <c r="I22" s="5">
        <v>2</v>
      </c>
      <c r="J22" s="5">
        <v>2</v>
      </c>
      <c r="K22" s="5">
        <f t="shared" si="0"/>
        <v>6</v>
      </c>
      <c r="L22" s="5">
        <v>700</v>
      </c>
      <c r="M22" s="20">
        <f>L22*K22</f>
        <v>4200</v>
      </c>
      <c r="N22" s="26"/>
      <c r="O22" s="27"/>
      <c r="P22" s="27"/>
      <c r="Q22" s="27"/>
      <c r="R22" s="27"/>
      <c r="S22" s="28"/>
      <c r="T22" s="45">
        <f t="shared" si="3"/>
        <v>4200</v>
      </c>
      <c r="U22">
        <f>T22/K22*H22</f>
        <v>1400</v>
      </c>
    </row>
    <row r="23" spans="1:22" ht="74.25" customHeight="1" thickBot="1" x14ac:dyDescent="0.4">
      <c r="A23" s="196"/>
      <c r="B23" s="72" t="s">
        <v>50</v>
      </c>
      <c r="C23" s="37" t="s">
        <v>28</v>
      </c>
      <c r="D23" s="38">
        <v>1</v>
      </c>
      <c r="E23" s="72" t="s">
        <v>76</v>
      </c>
      <c r="F23" s="73" t="s">
        <v>62</v>
      </c>
      <c r="G23" s="38" t="s">
        <v>55</v>
      </c>
      <c r="H23" s="38">
        <v>2</v>
      </c>
      <c r="I23" s="38">
        <v>2</v>
      </c>
      <c r="J23" s="38">
        <v>2</v>
      </c>
      <c r="K23" s="38">
        <f t="shared" si="0"/>
        <v>6</v>
      </c>
      <c r="L23" s="38">
        <v>700</v>
      </c>
      <c r="M23" s="40">
        <f>L23*K23</f>
        <v>4200</v>
      </c>
      <c r="N23" s="41"/>
      <c r="O23" s="42"/>
      <c r="P23" s="42"/>
      <c r="Q23" s="42"/>
      <c r="R23" s="42"/>
      <c r="S23" s="43"/>
      <c r="T23" s="46">
        <f t="shared" si="3"/>
        <v>4200</v>
      </c>
      <c r="U23">
        <f>T23/K23*H23</f>
        <v>1400</v>
      </c>
    </row>
    <row r="24" spans="1:22" ht="18.75" customHeight="1" x14ac:dyDescent="0.35">
      <c r="A24" s="116"/>
      <c r="B24" s="117"/>
      <c r="C24" s="92"/>
      <c r="D24" s="93"/>
      <c r="E24" s="118"/>
      <c r="F24" s="96"/>
      <c r="G24" s="93"/>
      <c r="H24" s="93"/>
      <c r="I24" s="93"/>
      <c r="J24" s="93"/>
      <c r="K24" s="93"/>
      <c r="L24" s="94"/>
      <c r="M24" s="95"/>
      <c r="N24" s="62"/>
      <c r="O24" s="62"/>
      <c r="P24" s="62"/>
      <c r="Q24" s="62"/>
      <c r="R24" s="134" t="s">
        <v>98</v>
      </c>
      <c r="S24" s="134"/>
      <c r="T24" s="131">
        <f>SUM(T21:T23)</f>
        <v>14340</v>
      </c>
    </row>
    <row r="25" spans="1:22" ht="18.75" customHeight="1" thickBot="1" x14ac:dyDescent="0.4">
      <c r="A25" s="119"/>
      <c r="B25" s="120"/>
      <c r="C25" s="97"/>
      <c r="D25" s="98"/>
      <c r="E25" s="121"/>
      <c r="F25" s="101"/>
      <c r="G25" s="98"/>
      <c r="H25" s="98"/>
      <c r="I25" s="98"/>
      <c r="J25" s="98"/>
      <c r="K25" s="98"/>
      <c r="L25" s="99"/>
      <c r="M25" s="100"/>
      <c r="N25" s="42"/>
      <c r="O25" s="42"/>
      <c r="P25" s="42"/>
      <c r="Q25" s="42"/>
      <c r="R25" s="191" t="s">
        <v>97</v>
      </c>
      <c r="S25" s="192"/>
      <c r="T25" s="132">
        <f>T24/4.1749</f>
        <v>3434.8128098876618</v>
      </c>
    </row>
    <row r="26" spans="1:22" ht="69" customHeight="1" thickBot="1" x14ac:dyDescent="0.4">
      <c r="A26" s="194" t="s">
        <v>111</v>
      </c>
      <c r="B26" s="111" t="s">
        <v>66</v>
      </c>
      <c r="C26" s="31" t="s">
        <v>33</v>
      </c>
      <c r="D26" s="32">
        <v>3</v>
      </c>
      <c r="E26" s="33" t="s">
        <v>35</v>
      </c>
      <c r="F26" s="32" t="s">
        <v>46</v>
      </c>
      <c r="G26" s="32" t="s">
        <v>68</v>
      </c>
      <c r="H26" s="32">
        <v>2</v>
      </c>
      <c r="I26" s="32">
        <v>2</v>
      </c>
      <c r="J26" s="32">
        <v>2</v>
      </c>
      <c r="K26" s="33">
        <f t="shared" si="0"/>
        <v>18</v>
      </c>
      <c r="L26" s="33">
        <v>512.5</v>
      </c>
      <c r="M26" s="35">
        <f>L26*K26</f>
        <v>9225</v>
      </c>
      <c r="N26" s="61"/>
      <c r="O26" s="62"/>
      <c r="P26" s="62"/>
      <c r="Q26" s="62"/>
      <c r="R26" s="62"/>
      <c r="S26" s="63"/>
      <c r="T26" s="44">
        <f t="shared" si="3"/>
        <v>9225</v>
      </c>
      <c r="U26">
        <f>T26/K26*H26*D26</f>
        <v>3075</v>
      </c>
    </row>
    <row r="27" spans="1:22" ht="68.25" customHeight="1" thickBot="1" x14ac:dyDescent="0.4">
      <c r="A27" s="196"/>
      <c r="B27" s="111" t="s">
        <v>66</v>
      </c>
      <c r="C27" s="76" t="s">
        <v>34</v>
      </c>
      <c r="D27" s="73">
        <v>1</v>
      </c>
      <c r="E27" s="38" t="s">
        <v>35</v>
      </c>
      <c r="F27" s="73" t="s">
        <v>46</v>
      </c>
      <c r="G27" s="73" t="s">
        <v>69</v>
      </c>
      <c r="H27" s="73">
        <v>2</v>
      </c>
      <c r="I27" s="73">
        <v>2</v>
      </c>
      <c r="J27" s="73">
        <v>2</v>
      </c>
      <c r="K27" s="38">
        <f t="shared" si="0"/>
        <v>6</v>
      </c>
      <c r="L27" s="38">
        <v>512.5</v>
      </c>
      <c r="M27" s="40">
        <f>L27*K27</f>
        <v>3075</v>
      </c>
      <c r="N27" s="41"/>
      <c r="O27" s="42"/>
      <c r="P27" s="42"/>
      <c r="Q27" s="42"/>
      <c r="R27" s="42"/>
      <c r="S27" s="43"/>
      <c r="T27" s="46">
        <f t="shared" si="3"/>
        <v>3075</v>
      </c>
      <c r="U27">
        <f>T27/K27*H27</f>
        <v>1025</v>
      </c>
    </row>
    <row r="28" spans="1:22" ht="14.25" customHeight="1" x14ac:dyDescent="0.35">
      <c r="A28" s="116"/>
      <c r="B28" s="117"/>
      <c r="C28" s="92"/>
      <c r="D28" s="93"/>
      <c r="E28" s="118"/>
      <c r="F28" s="96"/>
      <c r="G28" s="93"/>
      <c r="H28" s="93"/>
      <c r="I28" s="93"/>
      <c r="J28" s="93"/>
      <c r="K28" s="93"/>
      <c r="L28" s="94"/>
      <c r="M28" s="95"/>
      <c r="N28" s="62"/>
      <c r="O28" s="62"/>
      <c r="P28" s="62"/>
      <c r="Q28" s="62"/>
      <c r="R28" s="134" t="s">
        <v>98</v>
      </c>
      <c r="S28" s="134"/>
      <c r="T28" s="131">
        <f>SUM(T26:T27)</f>
        <v>12300</v>
      </c>
    </row>
    <row r="29" spans="1:22" ht="15.75" customHeight="1" thickBot="1" x14ac:dyDescent="0.4">
      <c r="A29" s="119"/>
      <c r="B29" s="120"/>
      <c r="C29" s="97"/>
      <c r="D29" s="98"/>
      <c r="E29" s="121"/>
      <c r="F29" s="101"/>
      <c r="G29" s="98"/>
      <c r="H29" s="98"/>
      <c r="I29" s="98"/>
      <c r="J29" s="98"/>
      <c r="K29" s="98"/>
      <c r="L29" s="99"/>
      <c r="M29" s="100"/>
      <c r="N29" s="42"/>
      <c r="O29" s="42"/>
      <c r="P29" s="42"/>
      <c r="Q29" s="42"/>
      <c r="R29" s="191" t="s">
        <v>97</v>
      </c>
      <c r="S29" s="192"/>
      <c r="T29" s="132">
        <f>T28/4.1749</f>
        <v>2946.1783515772831</v>
      </c>
    </row>
    <row r="30" spans="1:22" ht="55.5" customHeight="1" x14ac:dyDescent="0.35">
      <c r="A30" s="194" t="s">
        <v>112</v>
      </c>
      <c r="B30" s="70" t="s">
        <v>52</v>
      </c>
      <c r="C30" s="71" t="s">
        <v>27</v>
      </c>
      <c r="D30" s="33">
        <v>1</v>
      </c>
      <c r="E30" s="30" t="s">
        <v>25</v>
      </c>
      <c r="F30" s="32" t="s">
        <v>62</v>
      </c>
      <c r="G30" s="33" t="s">
        <v>55</v>
      </c>
      <c r="H30" s="33">
        <v>2</v>
      </c>
      <c r="I30" s="33">
        <v>2</v>
      </c>
      <c r="J30" s="33">
        <v>2</v>
      </c>
      <c r="K30" s="33">
        <f t="shared" si="0"/>
        <v>6</v>
      </c>
      <c r="L30" s="33">
        <v>1625</v>
      </c>
      <c r="M30" s="35">
        <f>L30*K30</f>
        <v>9750</v>
      </c>
      <c r="N30" s="34">
        <v>350</v>
      </c>
      <c r="O30" s="33">
        <v>12</v>
      </c>
      <c r="P30" s="34">
        <f>N30*O30</f>
        <v>4200</v>
      </c>
      <c r="Q30" s="77"/>
      <c r="R30" s="77"/>
      <c r="S30" s="77"/>
      <c r="T30" s="44">
        <f t="shared" si="3"/>
        <v>13950</v>
      </c>
      <c r="U30">
        <f>T30/K30*H30</f>
        <v>4650</v>
      </c>
    </row>
    <row r="31" spans="1:22" ht="59.25" customHeight="1" thickBot="1" x14ac:dyDescent="0.4">
      <c r="A31" s="196"/>
      <c r="B31" s="72" t="s">
        <v>50</v>
      </c>
      <c r="C31" s="37" t="s">
        <v>26</v>
      </c>
      <c r="D31" s="38">
        <v>1</v>
      </c>
      <c r="E31" s="36" t="s">
        <v>25</v>
      </c>
      <c r="F31" s="73" t="s">
        <v>62</v>
      </c>
      <c r="G31" s="38" t="s">
        <v>55</v>
      </c>
      <c r="H31" s="38">
        <v>2</v>
      </c>
      <c r="I31" s="38">
        <v>2</v>
      </c>
      <c r="J31" s="38">
        <v>2</v>
      </c>
      <c r="K31" s="38">
        <f t="shared" si="0"/>
        <v>6</v>
      </c>
      <c r="L31" s="38">
        <v>1625</v>
      </c>
      <c r="M31" s="40">
        <f>L31*K31</f>
        <v>9750</v>
      </c>
      <c r="N31" s="39">
        <v>350</v>
      </c>
      <c r="O31" s="38">
        <v>12</v>
      </c>
      <c r="P31" s="39">
        <f>N31*O31</f>
        <v>4200</v>
      </c>
      <c r="Q31" s="78"/>
      <c r="R31" s="78"/>
      <c r="S31" s="78"/>
      <c r="T31" s="46">
        <f t="shared" si="3"/>
        <v>13950</v>
      </c>
      <c r="U31">
        <f>T31/K31*H31</f>
        <v>4650</v>
      </c>
    </row>
    <row r="32" spans="1:22" ht="18" customHeight="1" x14ac:dyDescent="0.35">
      <c r="A32" s="116"/>
      <c r="B32" s="117"/>
      <c r="C32" s="92"/>
      <c r="D32" s="93"/>
      <c r="E32" s="118"/>
      <c r="F32" s="96"/>
      <c r="G32" s="93"/>
      <c r="H32" s="93"/>
      <c r="I32" s="93"/>
      <c r="J32" s="93"/>
      <c r="K32" s="93"/>
      <c r="L32" s="94"/>
      <c r="M32" s="95"/>
      <c r="N32" s="62"/>
      <c r="O32" s="62"/>
      <c r="P32" s="62"/>
      <c r="Q32" s="62"/>
      <c r="R32" s="134" t="s">
        <v>98</v>
      </c>
      <c r="S32" s="134"/>
      <c r="T32" s="131">
        <f>SUM(T30:T31)</f>
        <v>27900</v>
      </c>
    </row>
    <row r="33" spans="1:21" ht="14.25" customHeight="1" thickBot="1" x14ac:dyDescent="0.4">
      <c r="A33" s="119"/>
      <c r="B33" s="120"/>
      <c r="C33" s="97"/>
      <c r="D33" s="98"/>
      <c r="E33" s="121"/>
      <c r="F33" s="101"/>
      <c r="G33" s="98"/>
      <c r="H33" s="98"/>
      <c r="I33" s="98"/>
      <c r="J33" s="98"/>
      <c r="K33" s="98"/>
      <c r="L33" s="99"/>
      <c r="M33" s="100"/>
      <c r="N33" s="42"/>
      <c r="O33" s="42"/>
      <c r="P33" s="42"/>
      <c r="Q33" s="42"/>
      <c r="R33" s="191" t="s">
        <v>97</v>
      </c>
      <c r="S33" s="192"/>
      <c r="T33" s="132">
        <f>T32/4.1749</f>
        <v>6682.7947974801791</v>
      </c>
    </row>
    <row r="34" spans="1:21" ht="80.25" customHeight="1" thickBot="1" x14ac:dyDescent="0.4">
      <c r="A34" s="84" t="s">
        <v>113</v>
      </c>
      <c r="B34" s="85" t="s">
        <v>10</v>
      </c>
      <c r="C34" s="86" t="s">
        <v>57</v>
      </c>
      <c r="D34" s="87">
        <v>1</v>
      </c>
      <c r="E34" s="87" t="s">
        <v>63</v>
      </c>
      <c r="F34" s="87" t="s">
        <v>47</v>
      </c>
      <c r="G34" s="87" t="s">
        <v>42</v>
      </c>
      <c r="H34" s="87">
        <v>2</v>
      </c>
      <c r="I34" s="87">
        <v>2</v>
      </c>
      <c r="J34" s="87">
        <v>2</v>
      </c>
      <c r="K34" s="87">
        <f t="shared" si="0"/>
        <v>6</v>
      </c>
      <c r="L34" s="34">
        <v>700</v>
      </c>
      <c r="M34" s="89">
        <f>L34*K34</f>
        <v>4200</v>
      </c>
      <c r="N34" s="88">
        <v>82.5</v>
      </c>
      <c r="O34" s="87">
        <v>6</v>
      </c>
      <c r="P34" s="88">
        <f>N34*O34</f>
        <v>495</v>
      </c>
      <c r="Q34" s="90"/>
      <c r="R34" s="82"/>
      <c r="S34" s="82"/>
      <c r="T34" s="91">
        <f t="shared" si="3"/>
        <v>4695</v>
      </c>
      <c r="U34">
        <f>T34/K34*H34</f>
        <v>1565</v>
      </c>
    </row>
    <row r="35" spans="1:21" ht="16.5" customHeight="1" x14ac:dyDescent="0.35">
      <c r="A35" s="116"/>
      <c r="B35" s="117"/>
      <c r="C35" s="92"/>
      <c r="D35" s="93"/>
      <c r="E35" s="118"/>
      <c r="F35" s="96"/>
      <c r="G35" s="93"/>
      <c r="H35" s="93"/>
      <c r="I35" s="93"/>
      <c r="J35" s="93"/>
      <c r="K35" s="93"/>
      <c r="L35" s="94"/>
      <c r="M35" s="95"/>
      <c r="N35" s="62"/>
      <c r="O35" s="62"/>
      <c r="P35" s="62"/>
      <c r="Q35" s="62"/>
      <c r="R35" s="134" t="s">
        <v>98</v>
      </c>
      <c r="S35" s="134"/>
      <c r="T35" s="131">
        <f>T34</f>
        <v>4695</v>
      </c>
    </row>
    <row r="36" spans="1:21" ht="13.5" customHeight="1" thickBot="1" x14ac:dyDescent="0.4">
      <c r="A36" s="119"/>
      <c r="B36" s="120"/>
      <c r="C36" s="97"/>
      <c r="D36" s="98"/>
      <c r="E36" s="121"/>
      <c r="F36" s="101"/>
      <c r="G36" s="98"/>
      <c r="H36" s="98"/>
      <c r="I36" s="98"/>
      <c r="J36" s="98"/>
      <c r="K36" s="98"/>
      <c r="L36" s="99"/>
      <c r="M36" s="100"/>
      <c r="N36" s="42"/>
      <c r="O36" s="42"/>
      <c r="P36" s="42"/>
      <c r="Q36" s="42"/>
      <c r="R36" s="191" t="s">
        <v>97</v>
      </c>
      <c r="S36" s="192"/>
      <c r="T36" s="132">
        <f>T35/4.1749</f>
        <v>1124.5778341996215</v>
      </c>
    </row>
    <row r="37" spans="1:21" ht="40.5" thickBot="1" x14ac:dyDescent="0.4">
      <c r="A37" s="197" t="s">
        <v>114</v>
      </c>
      <c r="B37" s="30" t="s">
        <v>10</v>
      </c>
      <c r="C37" s="71" t="s">
        <v>8</v>
      </c>
      <c r="D37" s="33">
        <v>1</v>
      </c>
      <c r="E37" s="33" t="s">
        <v>40</v>
      </c>
      <c r="F37" s="33" t="s">
        <v>47</v>
      </c>
      <c r="G37" s="33" t="s">
        <v>38</v>
      </c>
      <c r="H37" s="33">
        <v>1</v>
      </c>
      <c r="I37" s="33">
        <v>1</v>
      </c>
      <c r="J37" s="33">
        <v>1</v>
      </c>
      <c r="K37" s="33">
        <f t="shared" si="0"/>
        <v>3</v>
      </c>
      <c r="L37" s="35">
        <v>979.99999999999989</v>
      </c>
      <c r="M37" s="35">
        <f>L37*K37</f>
        <v>2939.9999999999995</v>
      </c>
      <c r="N37" s="61"/>
      <c r="O37" s="62"/>
      <c r="P37" s="62"/>
      <c r="Q37" s="62"/>
      <c r="R37" s="62"/>
      <c r="S37" s="63"/>
      <c r="T37" s="44">
        <f t="shared" si="3"/>
        <v>2939.9999999999995</v>
      </c>
      <c r="U37">
        <f>T37/K37*H37</f>
        <v>979.99999999999989</v>
      </c>
    </row>
    <row r="38" spans="1:21" ht="40.5" thickBot="1" x14ac:dyDescent="0.4">
      <c r="A38" s="199"/>
      <c r="B38" s="111" t="s">
        <v>66</v>
      </c>
      <c r="C38" s="102" t="s">
        <v>54</v>
      </c>
      <c r="D38" s="73">
        <v>1</v>
      </c>
      <c r="E38" s="37" t="s">
        <v>40</v>
      </c>
      <c r="F38" s="73" t="s">
        <v>46</v>
      </c>
      <c r="G38" s="73" t="s">
        <v>38</v>
      </c>
      <c r="H38" s="73">
        <v>1</v>
      </c>
      <c r="I38" s="73">
        <v>1</v>
      </c>
      <c r="J38" s="73">
        <v>1</v>
      </c>
      <c r="K38" s="38">
        <f t="shared" si="0"/>
        <v>3</v>
      </c>
      <c r="L38" s="40">
        <v>1210</v>
      </c>
      <c r="M38" s="40">
        <f>L38*K38</f>
        <v>3630</v>
      </c>
      <c r="N38" s="41"/>
      <c r="O38" s="42"/>
      <c r="P38" s="42"/>
      <c r="Q38" s="42"/>
      <c r="R38" s="42"/>
      <c r="S38" s="43"/>
      <c r="T38" s="46">
        <f t="shared" si="3"/>
        <v>3630</v>
      </c>
      <c r="U38">
        <f>T38/K38*H38</f>
        <v>1210</v>
      </c>
    </row>
    <row r="39" spans="1:21" ht="14.5" x14ac:dyDescent="0.35">
      <c r="A39" s="116"/>
      <c r="B39" s="117"/>
      <c r="C39" s="92"/>
      <c r="D39" s="93"/>
      <c r="E39" s="118"/>
      <c r="F39" s="96"/>
      <c r="G39" s="93"/>
      <c r="H39" s="93"/>
      <c r="I39" s="93"/>
      <c r="J39" s="93"/>
      <c r="K39" s="93"/>
      <c r="L39" s="94"/>
      <c r="M39" s="95"/>
      <c r="N39" s="62"/>
      <c r="O39" s="62"/>
      <c r="P39" s="62"/>
      <c r="Q39" s="62"/>
      <c r="R39" s="134" t="s">
        <v>98</v>
      </c>
      <c r="S39" s="134"/>
      <c r="T39" s="131">
        <f>SUM(T37:T38)</f>
        <v>6570</v>
      </c>
    </row>
    <row r="40" spans="1:21" ht="15.75" customHeight="1" thickBot="1" x14ac:dyDescent="0.4">
      <c r="A40" s="119"/>
      <c r="B40" s="120"/>
      <c r="C40" s="97"/>
      <c r="D40" s="98"/>
      <c r="E40" s="121"/>
      <c r="F40" s="101"/>
      <c r="G40" s="98"/>
      <c r="H40" s="98"/>
      <c r="I40" s="98"/>
      <c r="J40" s="98"/>
      <c r="K40" s="98"/>
      <c r="L40" s="99"/>
      <c r="M40" s="100"/>
      <c r="N40" s="42"/>
      <c r="O40" s="42"/>
      <c r="P40" s="42"/>
      <c r="Q40" s="42"/>
      <c r="R40" s="191" t="s">
        <v>97</v>
      </c>
      <c r="S40" s="192"/>
      <c r="T40" s="132">
        <f>T39/4.1749</f>
        <v>1573.6903877937195</v>
      </c>
    </row>
    <row r="41" spans="1:21" ht="26.5" thickBot="1" x14ac:dyDescent="0.4">
      <c r="A41" s="110" t="s">
        <v>115</v>
      </c>
      <c r="B41" s="66" t="s">
        <v>53</v>
      </c>
      <c r="C41" s="79" t="s">
        <v>15</v>
      </c>
      <c r="D41" s="80">
        <v>1</v>
      </c>
      <c r="E41" s="112" t="s">
        <v>24</v>
      </c>
      <c r="F41" s="60" t="s">
        <v>104</v>
      </c>
      <c r="G41" s="80" t="s">
        <v>38</v>
      </c>
      <c r="H41" s="80">
        <v>1</v>
      </c>
      <c r="I41" s="80">
        <v>1</v>
      </c>
      <c r="J41" s="80">
        <v>1</v>
      </c>
      <c r="K41" s="80">
        <f t="shared" si="0"/>
        <v>3</v>
      </c>
      <c r="L41" s="34">
        <v>1500</v>
      </c>
      <c r="M41" s="81">
        <f>L41*K41</f>
        <v>4500</v>
      </c>
      <c r="N41" s="113"/>
      <c r="O41" s="114"/>
      <c r="P41" s="114"/>
      <c r="Q41" s="114"/>
      <c r="R41" s="114"/>
      <c r="S41" s="115"/>
      <c r="T41" s="83">
        <f t="shared" si="3"/>
        <v>4500</v>
      </c>
      <c r="U41">
        <f>T41/K41*H41</f>
        <v>1500</v>
      </c>
    </row>
    <row r="42" spans="1:21" ht="14.5" x14ac:dyDescent="0.35">
      <c r="A42" s="116"/>
      <c r="B42" s="117"/>
      <c r="C42" s="92"/>
      <c r="D42" s="93"/>
      <c r="E42" s="118"/>
      <c r="F42" s="96"/>
      <c r="G42" s="93"/>
      <c r="H42" s="93"/>
      <c r="I42" s="93"/>
      <c r="J42" s="93"/>
      <c r="K42" s="93"/>
      <c r="L42" s="94"/>
      <c r="M42" s="95"/>
      <c r="N42" s="62"/>
      <c r="O42" s="62"/>
      <c r="P42" s="62"/>
      <c r="Q42" s="62"/>
      <c r="R42" s="134" t="s">
        <v>98</v>
      </c>
      <c r="S42" s="134"/>
      <c r="T42" s="131">
        <f>T41</f>
        <v>4500</v>
      </c>
    </row>
    <row r="43" spans="1:21" ht="15.75" customHeight="1" thickBot="1" x14ac:dyDescent="0.4">
      <c r="A43" s="119"/>
      <c r="B43" s="120"/>
      <c r="C43" s="97"/>
      <c r="D43" s="98"/>
      <c r="E43" s="121"/>
      <c r="F43" s="101"/>
      <c r="G43" s="98"/>
      <c r="H43" s="98"/>
      <c r="I43" s="98"/>
      <c r="J43" s="98"/>
      <c r="K43" s="98"/>
      <c r="L43" s="99"/>
      <c r="M43" s="100"/>
      <c r="N43" s="42"/>
      <c r="O43" s="42"/>
      <c r="P43" s="42"/>
      <c r="Q43" s="42"/>
      <c r="R43" s="191" t="s">
        <v>97</v>
      </c>
      <c r="S43" s="192"/>
      <c r="T43" s="132">
        <f>T42/4.1749</f>
        <v>1077.8701286258354</v>
      </c>
    </row>
    <row r="44" spans="1:21" ht="30.5" thickBot="1" x14ac:dyDescent="0.4">
      <c r="A44" s="103" t="s">
        <v>116</v>
      </c>
      <c r="B44" s="66" t="s">
        <v>53</v>
      </c>
      <c r="C44" s="105" t="s">
        <v>14</v>
      </c>
      <c r="D44" s="106">
        <v>1</v>
      </c>
      <c r="E44" s="107" t="s">
        <v>23</v>
      </c>
      <c r="F44" s="60" t="s">
        <v>104</v>
      </c>
      <c r="G44" s="106" t="s">
        <v>38</v>
      </c>
      <c r="H44" s="106">
        <v>1</v>
      </c>
      <c r="I44" s="106">
        <v>1</v>
      </c>
      <c r="J44" s="106">
        <v>1</v>
      </c>
      <c r="K44" s="106">
        <f t="shared" si="0"/>
        <v>3</v>
      </c>
      <c r="L44" s="34">
        <v>550</v>
      </c>
      <c r="M44" s="109">
        <f>L44*K44</f>
        <v>1650</v>
      </c>
      <c r="N44" s="26"/>
      <c r="O44" s="27"/>
      <c r="P44" s="27"/>
      <c r="Q44" s="27"/>
      <c r="R44" s="27"/>
      <c r="S44" s="28"/>
      <c r="T44" s="109">
        <f t="shared" si="3"/>
        <v>1650</v>
      </c>
      <c r="U44">
        <f>T44/K44*H44</f>
        <v>550</v>
      </c>
    </row>
    <row r="45" spans="1:21" ht="14.5" x14ac:dyDescent="0.35">
      <c r="A45" s="116"/>
      <c r="B45" s="117"/>
      <c r="C45" s="92"/>
      <c r="D45" s="93"/>
      <c r="E45" s="118"/>
      <c r="F45" s="96"/>
      <c r="G45" s="93"/>
      <c r="H45" s="93"/>
      <c r="I45" s="93"/>
      <c r="J45" s="93"/>
      <c r="K45" s="93"/>
      <c r="L45" s="94"/>
      <c r="M45" s="95"/>
      <c r="N45" s="62"/>
      <c r="O45" s="62"/>
      <c r="P45" s="62"/>
      <c r="Q45" s="62"/>
      <c r="R45" s="134" t="s">
        <v>98</v>
      </c>
      <c r="S45" s="134"/>
      <c r="T45" s="131">
        <f>T44</f>
        <v>1650</v>
      </c>
    </row>
    <row r="46" spans="1:21" ht="15.75" customHeight="1" thickBot="1" x14ac:dyDescent="0.4">
      <c r="A46" s="119"/>
      <c r="B46" s="120"/>
      <c r="C46" s="97"/>
      <c r="D46" s="98"/>
      <c r="E46" s="121"/>
      <c r="F46" s="101"/>
      <c r="G46" s="98"/>
      <c r="H46" s="98"/>
      <c r="I46" s="98"/>
      <c r="J46" s="98"/>
      <c r="K46" s="98"/>
      <c r="L46" s="99"/>
      <c r="M46" s="100"/>
      <c r="N46" s="42"/>
      <c r="O46" s="42"/>
      <c r="P46" s="42"/>
      <c r="Q46" s="42"/>
      <c r="R46" s="191" t="s">
        <v>97</v>
      </c>
      <c r="S46" s="192"/>
      <c r="T46" s="132">
        <f>T44</f>
        <v>1650</v>
      </c>
    </row>
    <row r="47" spans="1:21" ht="35" thickBot="1" x14ac:dyDescent="0.4">
      <c r="A47" s="110" t="s">
        <v>117</v>
      </c>
      <c r="B47" s="111" t="s">
        <v>50</v>
      </c>
      <c r="C47" s="123" t="s">
        <v>32</v>
      </c>
      <c r="D47" s="80">
        <v>1</v>
      </c>
      <c r="E47" s="124" t="s">
        <v>22</v>
      </c>
      <c r="F47" s="124" t="s">
        <v>62</v>
      </c>
      <c r="G47" s="80" t="s">
        <v>38</v>
      </c>
      <c r="H47" s="80">
        <v>1</v>
      </c>
      <c r="I47" s="80">
        <v>1</v>
      </c>
      <c r="J47" s="80">
        <v>1</v>
      </c>
      <c r="K47" s="80">
        <f t="shared" si="0"/>
        <v>3</v>
      </c>
      <c r="L47" s="34">
        <v>870</v>
      </c>
      <c r="M47" s="81">
        <f>L47*K47</f>
        <v>2610</v>
      </c>
      <c r="N47" s="113"/>
      <c r="O47" s="114"/>
      <c r="P47" s="114"/>
      <c r="Q47" s="114"/>
      <c r="R47" s="114"/>
      <c r="S47" s="115"/>
      <c r="T47" s="83">
        <f t="shared" si="3"/>
        <v>2610</v>
      </c>
      <c r="U47">
        <f>T47/K47*H47</f>
        <v>870</v>
      </c>
    </row>
    <row r="48" spans="1:21" ht="14.5" x14ac:dyDescent="0.35">
      <c r="A48" s="116"/>
      <c r="B48" s="117"/>
      <c r="C48" s="92"/>
      <c r="D48" s="93"/>
      <c r="E48" s="118"/>
      <c r="F48" s="96"/>
      <c r="G48" s="93"/>
      <c r="H48" s="93"/>
      <c r="I48" s="93"/>
      <c r="J48" s="93"/>
      <c r="K48" s="93"/>
      <c r="L48" s="94"/>
      <c r="M48" s="95"/>
      <c r="N48" s="62"/>
      <c r="O48" s="62"/>
      <c r="P48" s="62"/>
      <c r="Q48" s="62"/>
      <c r="R48" s="134" t="s">
        <v>98</v>
      </c>
      <c r="S48" s="134"/>
      <c r="T48" s="131">
        <f>T47</f>
        <v>2610</v>
      </c>
    </row>
    <row r="49" spans="1:21" ht="15.75" customHeight="1" thickBot="1" x14ac:dyDescent="0.4">
      <c r="A49" s="119"/>
      <c r="B49" s="120"/>
      <c r="C49" s="97"/>
      <c r="D49" s="98"/>
      <c r="E49" s="121"/>
      <c r="F49" s="101"/>
      <c r="G49" s="98"/>
      <c r="H49" s="98"/>
      <c r="I49" s="98"/>
      <c r="J49" s="98"/>
      <c r="K49" s="98"/>
      <c r="L49" s="99"/>
      <c r="M49" s="100"/>
      <c r="N49" s="42"/>
      <c r="O49" s="42"/>
      <c r="P49" s="42"/>
      <c r="Q49" s="42"/>
      <c r="R49" s="191" t="s">
        <v>97</v>
      </c>
      <c r="S49" s="192"/>
      <c r="T49" s="132">
        <f>T48/4.1749</f>
        <v>625.16467460298452</v>
      </c>
    </row>
    <row r="50" spans="1:21" ht="70.5" customHeight="1" x14ac:dyDescent="0.35">
      <c r="A50" s="194" t="s">
        <v>118</v>
      </c>
      <c r="B50" s="30" t="s">
        <v>10</v>
      </c>
      <c r="C50" s="71" t="s">
        <v>58</v>
      </c>
      <c r="D50" s="33">
        <v>1</v>
      </c>
      <c r="E50" s="33" t="s">
        <v>59</v>
      </c>
      <c r="F50" s="33" t="s">
        <v>47</v>
      </c>
      <c r="G50" s="33" t="s">
        <v>56</v>
      </c>
      <c r="H50" s="125">
        <v>1</v>
      </c>
      <c r="I50" s="125">
        <v>1</v>
      </c>
      <c r="J50" s="125">
        <v>1</v>
      </c>
      <c r="K50" s="33">
        <f t="shared" si="0"/>
        <v>3</v>
      </c>
      <c r="L50" s="125">
        <v>50</v>
      </c>
      <c r="M50" s="35">
        <f>L50*K50</f>
        <v>150</v>
      </c>
      <c r="N50" s="61"/>
      <c r="O50" s="62"/>
      <c r="P50" s="62"/>
      <c r="Q50" s="62"/>
      <c r="R50" s="62"/>
      <c r="S50" s="63"/>
      <c r="T50" s="44">
        <f t="shared" si="3"/>
        <v>150</v>
      </c>
      <c r="U50">
        <f>T50/K50*H50</f>
        <v>50</v>
      </c>
    </row>
    <row r="51" spans="1:21" ht="70.5" customHeight="1" thickBot="1" x14ac:dyDescent="0.4">
      <c r="A51" s="196"/>
      <c r="B51" s="36" t="s">
        <v>10</v>
      </c>
      <c r="C51" s="37" t="s">
        <v>60</v>
      </c>
      <c r="D51" s="38">
        <v>8</v>
      </c>
      <c r="E51" s="38" t="s">
        <v>61</v>
      </c>
      <c r="F51" s="38" t="s">
        <v>47</v>
      </c>
      <c r="G51" s="38" t="s">
        <v>56</v>
      </c>
      <c r="H51" s="126">
        <v>1</v>
      </c>
      <c r="I51" s="126">
        <v>1</v>
      </c>
      <c r="J51" s="126">
        <v>1</v>
      </c>
      <c r="K51" s="38">
        <f t="shared" si="0"/>
        <v>24</v>
      </c>
      <c r="L51" s="126">
        <v>50</v>
      </c>
      <c r="M51" s="40">
        <f>L51*K51</f>
        <v>1200</v>
      </c>
      <c r="N51" s="41"/>
      <c r="O51" s="42"/>
      <c r="P51" s="42"/>
      <c r="Q51" s="42"/>
      <c r="R51" s="42"/>
      <c r="S51" s="43"/>
      <c r="T51" s="46">
        <f t="shared" si="3"/>
        <v>1200</v>
      </c>
      <c r="U51">
        <f>T51/K51*H51*D51</f>
        <v>400</v>
      </c>
    </row>
    <row r="52" spans="1:21" ht="14.25" customHeight="1" x14ac:dyDescent="0.35">
      <c r="A52" s="116"/>
      <c r="B52" s="117"/>
      <c r="C52" s="92"/>
      <c r="D52" s="93"/>
      <c r="E52" s="118"/>
      <c r="F52" s="96"/>
      <c r="G52" s="93"/>
      <c r="H52" s="93"/>
      <c r="I52" s="93"/>
      <c r="J52" s="93"/>
      <c r="K52" s="93"/>
      <c r="L52" s="94"/>
      <c r="M52" s="95"/>
      <c r="N52" s="62"/>
      <c r="O52" s="62"/>
      <c r="P52" s="62"/>
      <c r="Q52" s="62"/>
      <c r="R52" s="134" t="s">
        <v>98</v>
      </c>
      <c r="S52" s="134"/>
      <c r="T52" s="131">
        <f>SUM(T50:T51)</f>
        <v>1350</v>
      </c>
    </row>
    <row r="53" spans="1:21" ht="12.75" customHeight="1" thickBot="1" x14ac:dyDescent="0.4">
      <c r="A53" s="119"/>
      <c r="B53" s="120"/>
      <c r="C53" s="97"/>
      <c r="D53" s="98"/>
      <c r="E53" s="121"/>
      <c r="F53" s="101"/>
      <c r="G53" s="98"/>
      <c r="H53" s="98"/>
      <c r="I53" s="98"/>
      <c r="J53" s="98"/>
      <c r="K53" s="98"/>
      <c r="L53" s="99"/>
      <c r="M53" s="100"/>
      <c r="N53" s="42"/>
      <c r="O53" s="42"/>
      <c r="P53" s="42"/>
      <c r="Q53" s="42"/>
      <c r="R53" s="191" t="s">
        <v>97</v>
      </c>
      <c r="S53" s="192"/>
      <c r="T53" s="132">
        <f>T52/4.1749</f>
        <v>323.36103858775061</v>
      </c>
    </row>
    <row r="54" spans="1:21" ht="20" x14ac:dyDescent="0.35">
      <c r="A54" s="189" t="s">
        <v>119</v>
      </c>
      <c r="B54" s="68" t="s">
        <v>49</v>
      </c>
      <c r="C54" s="69" t="s">
        <v>19</v>
      </c>
      <c r="D54" s="53">
        <v>4</v>
      </c>
      <c r="E54" s="53" t="s">
        <v>39</v>
      </c>
      <c r="F54" s="53" t="s">
        <v>46</v>
      </c>
      <c r="G54" s="53" t="s">
        <v>38</v>
      </c>
      <c r="H54" s="53">
        <v>1</v>
      </c>
      <c r="I54" s="53">
        <v>1</v>
      </c>
      <c r="J54" s="53">
        <v>1</v>
      </c>
      <c r="K54" s="52">
        <f t="shared" si="0"/>
        <v>12</v>
      </c>
      <c r="L54" s="47">
        <v>50</v>
      </c>
      <c r="M54" s="47">
        <f>L54*K54</f>
        <v>600</v>
      </c>
      <c r="N54" s="26"/>
      <c r="O54" s="27"/>
      <c r="P54" s="27"/>
      <c r="Q54" s="27"/>
      <c r="R54" s="27"/>
      <c r="S54" s="28"/>
      <c r="T54" s="47">
        <f t="shared" si="3"/>
        <v>600</v>
      </c>
      <c r="U54">
        <f>T54/K54*H54*D54</f>
        <v>200</v>
      </c>
    </row>
    <row r="55" spans="1:21" ht="20.5" thickBot="1" x14ac:dyDescent="0.4">
      <c r="A55" s="190"/>
      <c r="B55" s="74" t="s">
        <v>49</v>
      </c>
      <c r="C55" s="75" t="s">
        <v>20</v>
      </c>
      <c r="D55" s="67">
        <v>3</v>
      </c>
      <c r="E55" s="49" t="s">
        <v>39</v>
      </c>
      <c r="F55" s="67" t="s">
        <v>46</v>
      </c>
      <c r="G55" s="67" t="s">
        <v>38</v>
      </c>
      <c r="H55" s="67">
        <v>1</v>
      </c>
      <c r="I55" s="67">
        <v>1</v>
      </c>
      <c r="J55" s="67">
        <v>1</v>
      </c>
      <c r="K55" s="49">
        <f t="shared" si="0"/>
        <v>9</v>
      </c>
      <c r="L55" s="51">
        <v>50</v>
      </c>
      <c r="M55" s="51">
        <f>L55*K55</f>
        <v>450</v>
      </c>
      <c r="N55" s="26"/>
      <c r="O55" s="27"/>
      <c r="P55" s="27"/>
      <c r="Q55" s="27"/>
      <c r="R55" s="27"/>
      <c r="S55" s="28"/>
      <c r="T55" s="51">
        <f t="shared" si="3"/>
        <v>450</v>
      </c>
      <c r="U55">
        <f>T55/K55*H55*D55</f>
        <v>150</v>
      </c>
    </row>
    <row r="56" spans="1:21" ht="14.5" x14ac:dyDescent="0.35">
      <c r="A56" s="116"/>
      <c r="B56" s="117"/>
      <c r="C56" s="92"/>
      <c r="D56" s="93"/>
      <c r="E56" s="118"/>
      <c r="F56" s="96"/>
      <c r="G56" s="93"/>
      <c r="H56" s="93"/>
      <c r="I56" s="93"/>
      <c r="J56" s="93"/>
      <c r="K56" s="93"/>
      <c r="L56" s="94"/>
      <c r="M56" s="95"/>
      <c r="N56" s="62"/>
      <c r="O56" s="62"/>
      <c r="P56" s="62"/>
      <c r="Q56" s="62"/>
      <c r="R56" s="134" t="s">
        <v>98</v>
      </c>
      <c r="S56" s="134"/>
      <c r="T56" s="131">
        <f>T55+T54</f>
        <v>1050</v>
      </c>
    </row>
    <row r="57" spans="1:21" ht="15.75" customHeight="1" thickBot="1" x14ac:dyDescent="0.4">
      <c r="A57" s="119"/>
      <c r="B57" s="120"/>
      <c r="C57" s="97"/>
      <c r="D57" s="98"/>
      <c r="E57" s="121"/>
      <c r="F57" s="101"/>
      <c r="G57" s="98"/>
      <c r="H57" s="98"/>
      <c r="I57" s="98"/>
      <c r="J57" s="98"/>
      <c r="K57" s="98"/>
      <c r="L57" s="99"/>
      <c r="M57" s="100"/>
      <c r="N57" s="42"/>
      <c r="O57" s="42"/>
      <c r="P57" s="42"/>
      <c r="Q57" s="42"/>
      <c r="R57" s="191" t="s">
        <v>97</v>
      </c>
      <c r="S57" s="192"/>
      <c r="T57" s="132">
        <f>T56/4.1749</f>
        <v>251.50303001269492</v>
      </c>
    </row>
    <row r="58" spans="1:21" ht="40.5" thickBot="1" x14ac:dyDescent="0.4">
      <c r="A58" s="103" t="s">
        <v>120</v>
      </c>
      <c r="B58" s="104" t="s">
        <v>50</v>
      </c>
      <c r="C58" s="105" t="s">
        <v>17</v>
      </c>
      <c r="D58" s="106">
        <v>1</v>
      </c>
      <c r="E58" s="122" t="s">
        <v>77</v>
      </c>
      <c r="F58" s="122" t="s">
        <v>62</v>
      </c>
      <c r="G58" s="127" t="s">
        <v>78</v>
      </c>
      <c r="H58" s="106">
        <v>1</v>
      </c>
      <c r="I58" s="106">
        <v>1</v>
      </c>
      <c r="J58" s="106">
        <v>1</v>
      </c>
      <c r="K58" s="106">
        <f t="shared" si="0"/>
        <v>3</v>
      </c>
      <c r="L58" s="34">
        <v>1899.9999999999998</v>
      </c>
      <c r="M58" s="109">
        <f>L58*K58</f>
        <v>5699.9999999999991</v>
      </c>
      <c r="N58" s="26"/>
      <c r="O58" s="27"/>
      <c r="P58" s="27"/>
      <c r="Q58" s="27"/>
      <c r="R58" s="27"/>
      <c r="S58" s="28"/>
      <c r="T58" s="109">
        <f t="shared" si="3"/>
        <v>5699.9999999999991</v>
      </c>
      <c r="U58">
        <f>T58/K58*H58</f>
        <v>1899.9999999999998</v>
      </c>
    </row>
    <row r="59" spans="1:21" ht="14.5" x14ac:dyDescent="0.35">
      <c r="A59" s="116"/>
      <c r="B59" s="117"/>
      <c r="C59" s="92"/>
      <c r="D59" s="93"/>
      <c r="E59" s="118"/>
      <c r="F59" s="96"/>
      <c r="G59" s="93"/>
      <c r="H59" s="93"/>
      <c r="I59" s="93"/>
      <c r="J59" s="93"/>
      <c r="K59" s="93"/>
      <c r="L59" s="94"/>
      <c r="M59" s="95"/>
      <c r="N59" s="62"/>
      <c r="O59" s="62"/>
      <c r="P59" s="62"/>
      <c r="Q59" s="62"/>
      <c r="R59" s="134" t="s">
        <v>98</v>
      </c>
      <c r="S59" s="134"/>
      <c r="T59" s="131">
        <f>T58</f>
        <v>5699.9999999999991</v>
      </c>
    </row>
    <row r="60" spans="1:21" ht="15.75" customHeight="1" thickBot="1" x14ac:dyDescent="0.4">
      <c r="A60" s="119"/>
      <c r="B60" s="120"/>
      <c r="C60" s="97"/>
      <c r="D60" s="98"/>
      <c r="E60" s="121"/>
      <c r="F60" s="101"/>
      <c r="G60" s="98"/>
      <c r="H60" s="98"/>
      <c r="I60" s="98"/>
      <c r="J60" s="98"/>
      <c r="K60" s="98"/>
      <c r="L60" s="99"/>
      <c r="M60" s="100"/>
      <c r="N60" s="42"/>
      <c r="O60" s="42"/>
      <c r="P60" s="42"/>
      <c r="Q60" s="42"/>
      <c r="R60" s="191" t="s">
        <v>97</v>
      </c>
      <c r="S60" s="192"/>
      <c r="T60" s="132">
        <f>T59/4.1749</f>
        <v>1365.3021629260579</v>
      </c>
    </row>
    <row r="61" spans="1:21" ht="20.5" thickBot="1" x14ac:dyDescent="0.4">
      <c r="A61" s="103" t="s">
        <v>121</v>
      </c>
      <c r="B61" s="128" t="s">
        <v>66</v>
      </c>
      <c r="C61" s="105" t="s">
        <v>41</v>
      </c>
      <c r="D61" s="106">
        <v>1</v>
      </c>
      <c r="E61" s="106" t="s">
        <v>79</v>
      </c>
      <c r="F61" s="122" t="s">
        <v>46</v>
      </c>
      <c r="G61" s="122" t="s">
        <v>38</v>
      </c>
      <c r="H61" s="122">
        <v>1</v>
      </c>
      <c r="I61" s="122">
        <v>1</v>
      </c>
      <c r="J61" s="122">
        <v>1</v>
      </c>
      <c r="K61" s="106">
        <f t="shared" si="0"/>
        <v>3</v>
      </c>
      <c r="L61" s="34">
        <v>2200</v>
      </c>
      <c r="M61" s="109">
        <f>L61*K61</f>
        <v>6600</v>
      </c>
      <c r="N61" s="26"/>
      <c r="O61" s="27"/>
      <c r="P61" s="27"/>
      <c r="Q61" s="27"/>
      <c r="R61" s="27"/>
      <c r="S61" s="28"/>
      <c r="T61" s="109">
        <f t="shared" si="3"/>
        <v>6600</v>
      </c>
      <c r="U61">
        <f>T61/K61*H61</f>
        <v>2200</v>
      </c>
    </row>
    <row r="62" spans="1:21" ht="14.5" x14ac:dyDescent="0.35">
      <c r="A62" s="116"/>
      <c r="B62" s="117"/>
      <c r="C62" s="92"/>
      <c r="D62" s="93"/>
      <c r="E62" s="118"/>
      <c r="F62" s="96"/>
      <c r="G62" s="93"/>
      <c r="H62" s="93"/>
      <c r="I62" s="93"/>
      <c r="J62" s="93"/>
      <c r="K62" s="93"/>
      <c r="L62" s="94"/>
      <c r="M62" s="95"/>
      <c r="N62" s="62"/>
      <c r="O62" s="62"/>
      <c r="P62" s="62"/>
      <c r="Q62" s="62"/>
      <c r="R62" s="134" t="s">
        <v>98</v>
      </c>
      <c r="S62" s="134"/>
      <c r="T62" s="131">
        <f>T61</f>
        <v>6600</v>
      </c>
    </row>
    <row r="63" spans="1:21" ht="15.75" customHeight="1" thickBot="1" x14ac:dyDescent="0.4">
      <c r="A63" s="119"/>
      <c r="B63" s="120"/>
      <c r="C63" s="97"/>
      <c r="D63" s="98"/>
      <c r="E63" s="121"/>
      <c r="F63" s="101"/>
      <c r="G63" s="98"/>
      <c r="H63" s="98"/>
      <c r="I63" s="98"/>
      <c r="J63" s="98"/>
      <c r="K63" s="98"/>
      <c r="L63" s="99"/>
      <c r="M63" s="100"/>
      <c r="N63" s="42"/>
      <c r="O63" s="42"/>
      <c r="P63" s="42"/>
      <c r="Q63" s="42"/>
      <c r="R63" s="191" t="s">
        <v>97</v>
      </c>
      <c r="S63" s="192"/>
      <c r="T63" s="132">
        <f>T62/4.1749</f>
        <v>1580.8761886512252</v>
      </c>
    </row>
    <row r="64" spans="1:21" ht="30.5" thickBot="1" x14ac:dyDescent="0.4">
      <c r="A64" s="103" t="s">
        <v>122</v>
      </c>
      <c r="B64" s="128" t="s">
        <v>10</v>
      </c>
      <c r="C64" s="105" t="s">
        <v>9</v>
      </c>
      <c r="D64" s="106">
        <v>1</v>
      </c>
      <c r="E64" s="106" t="s">
        <v>44</v>
      </c>
      <c r="F64" s="106" t="s">
        <v>47</v>
      </c>
      <c r="G64" s="127" t="s">
        <v>37</v>
      </c>
      <c r="H64" s="106">
        <v>1</v>
      </c>
      <c r="I64" s="106">
        <v>1</v>
      </c>
      <c r="J64" s="106">
        <v>1</v>
      </c>
      <c r="K64" s="106">
        <f t="shared" si="0"/>
        <v>3</v>
      </c>
      <c r="L64" s="34">
        <v>2150</v>
      </c>
      <c r="M64" s="109">
        <f>L64*K64</f>
        <v>6450</v>
      </c>
      <c r="N64" s="26"/>
      <c r="O64" s="27"/>
      <c r="P64" s="27"/>
      <c r="Q64" s="27"/>
      <c r="R64" s="27"/>
      <c r="S64" s="28"/>
      <c r="T64" s="109">
        <f t="shared" si="3"/>
        <v>6450</v>
      </c>
      <c r="U64">
        <f>T64/K64*H64</f>
        <v>2150</v>
      </c>
    </row>
    <row r="65" spans="1:21" ht="14.5" x14ac:dyDescent="0.35">
      <c r="A65" s="116"/>
      <c r="B65" s="117"/>
      <c r="C65" s="92"/>
      <c r="D65" s="93"/>
      <c r="E65" s="118"/>
      <c r="F65" s="96"/>
      <c r="G65" s="93"/>
      <c r="H65" s="93"/>
      <c r="I65" s="93"/>
      <c r="J65" s="93"/>
      <c r="K65" s="93"/>
      <c r="L65" s="94"/>
      <c r="M65" s="95"/>
      <c r="N65" s="62"/>
      <c r="O65" s="62"/>
      <c r="P65" s="62"/>
      <c r="Q65" s="62"/>
      <c r="R65" s="134" t="s">
        <v>98</v>
      </c>
      <c r="S65" s="134"/>
      <c r="T65" s="131">
        <f>T64</f>
        <v>6450</v>
      </c>
    </row>
    <row r="66" spans="1:21" ht="15.75" customHeight="1" thickBot="1" x14ac:dyDescent="0.4">
      <c r="A66" s="119"/>
      <c r="B66" s="120"/>
      <c r="C66" s="97"/>
      <c r="D66" s="98"/>
      <c r="E66" s="121"/>
      <c r="F66" s="101"/>
      <c r="G66" s="98"/>
      <c r="H66" s="98"/>
      <c r="I66" s="98"/>
      <c r="J66" s="98"/>
      <c r="K66" s="98"/>
      <c r="L66" s="99"/>
      <c r="M66" s="100"/>
      <c r="N66" s="42"/>
      <c r="O66" s="42"/>
      <c r="P66" s="42"/>
      <c r="Q66" s="42"/>
      <c r="R66" s="191" t="s">
        <v>97</v>
      </c>
      <c r="S66" s="192"/>
      <c r="T66" s="132">
        <f>T65/4.1749</f>
        <v>1544.9471843636973</v>
      </c>
    </row>
    <row r="67" spans="1:21" ht="26.5" thickBot="1" x14ac:dyDescent="0.4">
      <c r="A67" s="103" t="s">
        <v>123</v>
      </c>
      <c r="B67" s="66" t="s">
        <v>53</v>
      </c>
      <c r="C67" s="129" t="s">
        <v>80</v>
      </c>
      <c r="D67" s="106">
        <v>1</v>
      </c>
      <c r="E67" s="106" t="s">
        <v>81</v>
      </c>
      <c r="F67" s="60" t="s">
        <v>104</v>
      </c>
      <c r="G67" s="127" t="s">
        <v>78</v>
      </c>
      <c r="H67" s="106">
        <v>1</v>
      </c>
      <c r="I67" s="106">
        <v>1</v>
      </c>
      <c r="J67" s="106">
        <v>1</v>
      </c>
      <c r="K67" s="106">
        <f t="shared" si="0"/>
        <v>3</v>
      </c>
      <c r="L67" s="34">
        <v>2200</v>
      </c>
      <c r="M67" s="109">
        <f>L67*K67</f>
        <v>6600</v>
      </c>
      <c r="N67" s="26"/>
      <c r="O67" s="27"/>
      <c r="P67" s="27"/>
      <c r="Q67" s="27"/>
      <c r="R67" s="27"/>
      <c r="S67" s="28"/>
      <c r="T67" s="109">
        <f t="shared" si="3"/>
        <v>6600</v>
      </c>
      <c r="U67">
        <f>T67/K67*H67</f>
        <v>2200</v>
      </c>
    </row>
    <row r="68" spans="1:21" ht="14.5" x14ac:dyDescent="0.35">
      <c r="A68" s="116"/>
      <c r="B68" s="117"/>
      <c r="C68" s="92"/>
      <c r="D68" s="93"/>
      <c r="E68" s="118"/>
      <c r="F68" s="96"/>
      <c r="G68" s="93"/>
      <c r="H68" s="93"/>
      <c r="I68" s="93"/>
      <c r="J68" s="93"/>
      <c r="K68" s="93"/>
      <c r="L68" s="94"/>
      <c r="M68" s="95"/>
      <c r="N68" s="62"/>
      <c r="O68" s="62"/>
      <c r="P68" s="62"/>
      <c r="Q68" s="62"/>
      <c r="R68" s="134" t="s">
        <v>98</v>
      </c>
      <c r="S68" s="134"/>
      <c r="T68" s="131">
        <f>T67</f>
        <v>6600</v>
      </c>
    </row>
    <row r="69" spans="1:21" ht="15.75" customHeight="1" thickBot="1" x14ac:dyDescent="0.4">
      <c r="A69" s="119"/>
      <c r="B69" s="120"/>
      <c r="C69" s="97"/>
      <c r="D69" s="98"/>
      <c r="E69" s="121"/>
      <c r="F69" s="101"/>
      <c r="G69" s="98"/>
      <c r="H69" s="98"/>
      <c r="I69" s="98"/>
      <c r="J69" s="98"/>
      <c r="K69" s="98"/>
      <c r="L69" s="99"/>
      <c r="M69" s="100"/>
      <c r="N69" s="42"/>
      <c r="O69" s="42"/>
      <c r="P69" s="42"/>
      <c r="Q69" s="42"/>
      <c r="R69" s="191" t="s">
        <v>97</v>
      </c>
      <c r="S69" s="192"/>
      <c r="T69" s="132">
        <f>T68/4.1749</f>
        <v>1580.8761886512252</v>
      </c>
    </row>
    <row r="70" spans="1:21" ht="90" customHeight="1" thickBot="1" x14ac:dyDescent="0.4">
      <c r="A70" s="103" t="s">
        <v>124</v>
      </c>
      <c r="B70" s="104" t="s">
        <v>50</v>
      </c>
      <c r="C70" s="130" t="s">
        <v>31</v>
      </c>
      <c r="D70" s="106">
        <v>1</v>
      </c>
      <c r="E70" s="122" t="s">
        <v>21</v>
      </c>
      <c r="F70" s="122" t="s">
        <v>62</v>
      </c>
      <c r="G70" s="106" t="s">
        <v>67</v>
      </c>
      <c r="H70" s="106">
        <v>2</v>
      </c>
      <c r="I70" s="106">
        <v>2</v>
      </c>
      <c r="J70" s="106">
        <v>2</v>
      </c>
      <c r="K70" s="106">
        <f t="shared" si="0"/>
        <v>6</v>
      </c>
      <c r="L70" s="34">
        <v>1500</v>
      </c>
      <c r="M70" s="109">
        <f>L70*K70</f>
        <v>9000</v>
      </c>
      <c r="N70" s="26"/>
      <c r="O70" s="27"/>
      <c r="P70" s="27"/>
      <c r="Q70" s="27"/>
      <c r="R70" s="27"/>
      <c r="S70" s="28"/>
      <c r="T70" s="109">
        <f t="shared" si="3"/>
        <v>9000</v>
      </c>
      <c r="U70">
        <f>T70/K70*H70</f>
        <v>3000</v>
      </c>
    </row>
    <row r="71" spans="1:21" ht="14.25" customHeight="1" x14ac:dyDescent="0.35">
      <c r="A71" s="116"/>
      <c r="B71" s="117"/>
      <c r="C71" s="92"/>
      <c r="D71" s="93"/>
      <c r="E71" s="118"/>
      <c r="F71" s="96"/>
      <c r="G71" s="93"/>
      <c r="H71" s="93"/>
      <c r="I71" s="93"/>
      <c r="J71" s="93"/>
      <c r="K71" s="93"/>
      <c r="L71" s="94"/>
      <c r="M71" s="95"/>
      <c r="N71" s="62"/>
      <c r="O71" s="62"/>
      <c r="P71" s="62"/>
      <c r="Q71" s="62"/>
      <c r="R71" s="134" t="s">
        <v>98</v>
      </c>
      <c r="S71" s="134"/>
      <c r="T71" s="131">
        <f>T70</f>
        <v>9000</v>
      </c>
    </row>
    <row r="72" spans="1:21" ht="17.25" customHeight="1" thickBot="1" x14ac:dyDescent="0.4">
      <c r="A72" s="119"/>
      <c r="B72" s="120"/>
      <c r="C72" s="97"/>
      <c r="D72" s="98"/>
      <c r="E72" s="121"/>
      <c r="F72" s="101"/>
      <c r="G72" s="98"/>
      <c r="H72" s="98"/>
      <c r="I72" s="98"/>
      <c r="J72" s="98"/>
      <c r="K72" s="98"/>
      <c r="L72" s="99"/>
      <c r="M72" s="100"/>
      <c r="N72" s="42"/>
      <c r="O72" s="42"/>
      <c r="P72" s="42"/>
      <c r="Q72" s="42"/>
      <c r="R72" s="191" t="s">
        <v>97</v>
      </c>
      <c r="S72" s="192"/>
      <c r="T72" s="132">
        <f>T71/4.1749</f>
        <v>2155.7402572516708</v>
      </c>
    </row>
    <row r="73" spans="1:21" ht="75.75" customHeight="1" thickBot="1" x14ac:dyDescent="0.4">
      <c r="A73" s="103" t="s">
        <v>125</v>
      </c>
      <c r="B73" s="104" t="s">
        <v>50</v>
      </c>
      <c r="C73" s="105" t="s">
        <v>30</v>
      </c>
      <c r="D73" s="106">
        <v>2</v>
      </c>
      <c r="E73" s="104" t="s">
        <v>29</v>
      </c>
      <c r="F73" s="122" t="s">
        <v>62</v>
      </c>
      <c r="G73" s="106" t="s">
        <v>56</v>
      </c>
      <c r="H73" s="106">
        <v>1</v>
      </c>
      <c r="I73" s="106">
        <v>1</v>
      </c>
      <c r="J73" s="106">
        <v>1</v>
      </c>
      <c r="K73" s="106">
        <f t="shared" si="0"/>
        <v>6</v>
      </c>
      <c r="L73" s="34">
        <v>300</v>
      </c>
      <c r="M73" s="109">
        <f>L73*K73</f>
        <v>1800</v>
      </c>
      <c r="N73" s="108">
        <v>75</v>
      </c>
      <c r="O73" s="106">
        <v>6</v>
      </c>
      <c r="P73" s="108">
        <f>N73*O73</f>
        <v>450</v>
      </c>
      <c r="Q73" s="193"/>
      <c r="R73" s="193"/>
      <c r="S73" s="193"/>
      <c r="T73" s="109">
        <f t="shared" si="3"/>
        <v>2250</v>
      </c>
      <c r="U73">
        <f>T73/K73*H73*D73</f>
        <v>750</v>
      </c>
    </row>
    <row r="74" spans="1:21" ht="23.25" customHeight="1" x14ac:dyDescent="0.35">
      <c r="A74" s="116"/>
      <c r="B74" s="117"/>
      <c r="C74" s="92"/>
      <c r="D74" s="93"/>
      <c r="E74" s="118"/>
      <c r="F74" s="96"/>
      <c r="G74" s="93"/>
      <c r="H74" s="93"/>
      <c r="I74" s="93"/>
      <c r="J74" s="93"/>
      <c r="K74" s="93"/>
      <c r="L74" s="94"/>
      <c r="M74" s="95"/>
      <c r="N74" s="62"/>
      <c r="O74" s="62"/>
      <c r="P74" s="62"/>
      <c r="Q74" s="62"/>
      <c r="R74" s="134" t="s">
        <v>98</v>
      </c>
      <c r="S74" s="134"/>
      <c r="T74" s="131">
        <f>T73</f>
        <v>2250</v>
      </c>
    </row>
    <row r="75" spans="1:21" ht="17.25" customHeight="1" thickBot="1" x14ac:dyDescent="0.4">
      <c r="A75" s="119"/>
      <c r="B75" s="120"/>
      <c r="C75" s="97"/>
      <c r="D75" s="98"/>
      <c r="E75" s="121"/>
      <c r="F75" s="101"/>
      <c r="G75" s="98"/>
      <c r="H75" s="98"/>
      <c r="I75" s="98"/>
      <c r="J75" s="98"/>
      <c r="K75" s="98"/>
      <c r="L75" s="99"/>
      <c r="M75" s="100"/>
      <c r="N75" s="42"/>
      <c r="O75" s="42"/>
      <c r="P75" s="42"/>
      <c r="Q75" s="42"/>
      <c r="R75" s="191" t="s">
        <v>97</v>
      </c>
      <c r="S75" s="192"/>
      <c r="T75" s="132">
        <f>T74/4.1749</f>
        <v>538.93506431291769</v>
      </c>
    </row>
    <row r="76" spans="1:21" ht="70.5" thickBot="1" x14ac:dyDescent="0.4">
      <c r="A76" s="103" t="s">
        <v>126</v>
      </c>
      <c r="B76" s="66" t="s">
        <v>53</v>
      </c>
      <c r="C76" s="105" t="s">
        <v>16</v>
      </c>
      <c r="D76" s="106">
        <v>1</v>
      </c>
      <c r="E76" s="106" t="s">
        <v>73</v>
      </c>
      <c r="F76" s="60" t="s">
        <v>104</v>
      </c>
      <c r="G76" s="106" t="s">
        <v>99</v>
      </c>
      <c r="H76" s="106">
        <v>2</v>
      </c>
      <c r="I76" s="106">
        <v>2</v>
      </c>
      <c r="J76" s="106">
        <v>2</v>
      </c>
      <c r="K76" s="106">
        <f t="shared" si="0"/>
        <v>6</v>
      </c>
      <c r="L76" s="34">
        <v>499.99999999999994</v>
      </c>
      <c r="M76" s="109">
        <f>L76*K76</f>
        <v>2999.9999999999995</v>
      </c>
      <c r="N76" s="193"/>
      <c r="O76" s="193"/>
      <c r="P76" s="193"/>
      <c r="Q76" s="193"/>
      <c r="R76" s="193"/>
      <c r="S76" s="193"/>
      <c r="T76" s="109">
        <f t="shared" si="3"/>
        <v>2999.9999999999995</v>
      </c>
      <c r="U76">
        <f>T76/K76*H76</f>
        <v>999.99999999999989</v>
      </c>
    </row>
    <row r="77" spans="1:21" ht="14.5" x14ac:dyDescent="0.35">
      <c r="A77" s="116"/>
      <c r="B77" s="117"/>
      <c r="C77" s="92"/>
      <c r="D77" s="93"/>
      <c r="E77" s="118"/>
      <c r="F77" s="96"/>
      <c r="G77" s="93"/>
      <c r="H77" s="93"/>
      <c r="I77" s="93"/>
      <c r="J77" s="93"/>
      <c r="K77" s="93"/>
      <c r="L77" s="94"/>
      <c r="M77" s="95"/>
      <c r="N77" s="62"/>
      <c r="O77" s="62"/>
      <c r="P77" s="62"/>
      <c r="Q77" s="62"/>
      <c r="R77" s="134" t="s">
        <v>98</v>
      </c>
      <c r="S77" s="134"/>
      <c r="T77" s="131">
        <f>SUM(T76)</f>
        <v>2999.9999999999995</v>
      </c>
    </row>
    <row r="78" spans="1:21" ht="15.75" customHeight="1" thickBot="1" x14ac:dyDescent="0.4">
      <c r="A78" s="119"/>
      <c r="B78" s="120"/>
      <c r="C78" s="97"/>
      <c r="D78" s="98"/>
      <c r="E78" s="121"/>
      <c r="F78" s="101"/>
      <c r="G78" s="98"/>
      <c r="H78" s="98"/>
      <c r="I78" s="98"/>
      <c r="J78" s="98"/>
      <c r="K78" s="98"/>
      <c r="L78" s="99"/>
      <c r="M78" s="100"/>
      <c r="N78" s="42"/>
      <c r="O78" s="42"/>
      <c r="P78" s="42"/>
      <c r="Q78" s="42"/>
      <c r="R78" s="191" t="s">
        <v>97</v>
      </c>
      <c r="S78" s="192"/>
      <c r="T78" s="132">
        <f>T77/4.1749</f>
        <v>718.5800857505568</v>
      </c>
    </row>
    <row r="79" spans="1:21" ht="30.5" thickBot="1" x14ac:dyDescent="0.4">
      <c r="A79" s="110" t="s">
        <v>127</v>
      </c>
      <c r="B79" s="111" t="s">
        <v>66</v>
      </c>
      <c r="C79" s="79" t="s">
        <v>100</v>
      </c>
      <c r="D79" s="80">
        <v>1</v>
      </c>
      <c r="E79" s="80" t="s">
        <v>101</v>
      </c>
      <c r="F79" s="124" t="s">
        <v>46</v>
      </c>
      <c r="G79" s="80" t="s">
        <v>67</v>
      </c>
      <c r="H79" s="80">
        <v>2</v>
      </c>
      <c r="I79" s="80">
        <v>2</v>
      </c>
      <c r="J79" s="80">
        <v>2</v>
      </c>
      <c r="K79" s="80">
        <v>6</v>
      </c>
      <c r="L79" s="34">
        <v>890</v>
      </c>
      <c r="M79" s="81">
        <f>L79*K79</f>
        <v>5340</v>
      </c>
      <c r="N79" s="81">
        <f>50*1.1</f>
        <v>55.000000000000007</v>
      </c>
      <c r="O79" s="81">
        <v>6</v>
      </c>
      <c r="P79" s="81">
        <f>N79*O79</f>
        <v>330.00000000000006</v>
      </c>
      <c r="Q79" s="141"/>
      <c r="R79" s="141"/>
      <c r="S79" s="141"/>
      <c r="T79" s="143">
        <f>M79+P79</f>
        <v>5670</v>
      </c>
      <c r="U79">
        <f>T79/K79*H79</f>
        <v>1890</v>
      </c>
    </row>
    <row r="80" spans="1:21" ht="14.5" x14ac:dyDescent="0.35">
      <c r="A80" s="116"/>
      <c r="B80" s="117"/>
      <c r="C80" s="92"/>
      <c r="D80" s="93"/>
      <c r="E80" s="118"/>
      <c r="F80" s="96"/>
      <c r="G80" s="93"/>
      <c r="H80" s="93"/>
      <c r="I80" s="93"/>
      <c r="J80" s="93"/>
      <c r="K80" s="93"/>
      <c r="L80" s="94"/>
      <c r="M80" s="95"/>
      <c r="N80" s="62"/>
      <c r="O80" s="62"/>
      <c r="P80" s="62"/>
      <c r="Q80" s="62"/>
      <c r="R80" s="134" t="s">
        <v>98</v>
      </c>
      <c r="S80" s="134"/>
      <c r="T80" s="131">
        <f>SUM(T79)</f>
        <v>5670</v>
      </c>
    </row>
    <row r="81" spans="1:23" ht="16.5" customHeight="1" thickBot="1" x14ac:dyDescent="0.4">
      <c r="A81" s="119"/>
      <c r="B81" s="120"/>
      <c r="C81" s="97"/>
      <c r="D81" s="98"/>
      <c r="E81" s="121"/>
      <c r="F81" s="101"/>
      <c r="G81" s="98"/>
      <c r="H81" s="98"/>
      <c r="I81" s="98"/>
      <c r="J81" s="98"/>
      <c r="K81" s="98"/>
      <c r="L81" s="99"/>
      <c r="M81" s="100"/>
      <c r="N81" s="42"/>
      <c r="O81" s="42"/>
      <c r="P81" s="42"/>
      <c r="Q81" s="42"/>
      <c r="R81" s="191" t="s">
        <v>97</v>
      </c>
      <c r="S81" s="192"/>
      <c r="T81" s="132">
        <f>T80/4.1749</f>
        <v>1358.1163620685525</v>
      </c>
    </row>
    <row r="82" spans="1:23" ht="22.5" customHeight="1" thickBot="1" x14ac:dyDescent="0.4">
      <c r="A82" s="167" t="s">
        <v>128</v>
      </c>
      <c r="B82" s="168" t="s">
        <v>66</v>
      </c>
      <c r="C82" s="86" t="s">
        <v>106</v>
      </c>
      <c r="D82" s="87">
        <v>1</v>
      </c>
      <c r="E82" s="169" t="s">
        <v>107</v>
      </c>
      <c r="F82" s="170" t="s">
        <v>46</v>
      </c>
      <c r="G82" s="87" t="s">
        <v>67</v>
      </c>
      <c r="H82" s="87">
        <v>2</v>
      </c>
      <c r="I82" s="87">
        <v>2</v>
      </c>
      <c r="J82" s="87">
        <v>2</v>
      </c>
      <c r="K82" s="87">
        <v>6</v>
      </c>
      <c r="L82" s="88">
        <v>400</v>
      </c>
      <c r="M82" s="89">
        <f>L82*K82</f>
        <v>2400</v>
      </c>
      <c r="N82" s="90"/>
      <c r="O82" s="90"/>
      <c r="P82" s="90"/>
      <c r="Q82" s="90"/>
      <c r="R82" s="171"/>
      <c r="S82" s="171"/>
      <c r="T82" s="109">
        <f>M82</f>
        <v>2400</v>
      </c>
      <c r="U82">
        <f>T82/3</f>
        <v>800</v>
      </c>
    </row>
    <row r="83" spans="1:23" ht="16.5" customHeight="1" x14ac:dyDescent="0.35">
      <c r="A83" s="116"/>
      <c r="B83" s="117"/>
      <c r="C83" s="92"/>
      <c r="D83" s="93"/>
      <c r="E83" s="118"/>
      <c r="F83" s="96"/>
      <c r="G83" s="93"/>
      <c r="H83" s="93"/>
      <c r="I83" s="93"/>
      <c r="J83" s="93"/>
      <c r="K83" s="93"/>
      <c r="L83" s="94"/>
      <c r="M83" s="95"/>
      <c r="N83" s="62"/>
      <c r="O83" s="62"/>
      <c r="P83" s="62"/>
      <c r="Q83" s="62"/>
      <c r="R83" s="172"/>
      <c r="S83" s="172"/>
      <c r="T83" s="173">
        <f>T82</f>
        <v>2400</v>
      </c>
    </row>
    <row r="84" spans="1:23" ht="16.5" customHeight="1" thickBot="1" x14ac:dyDescent="0.4">
      <c r="A84" s="119"/>
      <c r="B84" s="120"/>
      <c r="C84" s="97"/>
      <c r="D84" s="98"/>
      <c r="E84" s="121"/>
      <c r="F84" s="101"/>
      <c r="G84" s="98"/>
      <c r="H84" s="98"/>
      <c r="I84" s="98"/>
      <c r="J84" s="98"/>
      <c r="K84" s="98"/>
      <c r="L84" s="99"/>
      <c r="M84" s="100"/>
      <c r="N84" s="42"/>
      <c r="O84" s="42"/>
      <c r="P84" s="42"/>
      <c r="Q84" s="42"/>
      <c r="R84" s="145"/>
      <c r="S84" s="145"/>
      <c r="T84" s="174">
        <f>T83/4.1749</f>
        <v>574.86406860044553</v>
      </c>
    </row>
    <row r="85" spans="1:23" ht="16" thickBot="1" x14ac:dyDescent="0.4">
      <c r="M85" s="144"/>
      <c r="N85" s="144"/>
      <c r="O85" s="144"/>
      <c r="P85" s="144"/>
      <c r="Q85" s="144"/>
      <c r="R85" s="144"/>
      <c r="S85" s="144"/>
      <c r="T85" s="48"/>
      <c r="U85" s="175">
        <f>SUM(U5:U82)</f>
        <v>100397.92000000001</v>
      </c>
      <c r="V85" t="s">
        <v>102</v>
      </c>
      <c r="W85" t="s">
        <v>105</v>
      </c>
    </row>
    <row r="86" spans="1:23" ht="16" thickBot="1" x14ac:dyDescent="0.4">
      <c r="P86" s="136" t="s">
        <v>129</v>
      </c>
      <c r="Q86" s="137"/>
      <c r="R86" s="138"/>
      <c r="S86" s="138"/>
      <c r="T86" s="139">
        <f>T12+T19+T24+T28+T32+T35+T39+T42+T45+T48+T52+T56+T59+T62+T65+T68+T71+T74+T77+T80+T83</f>
        <v>301193.76</v>
      </c>
      <c r="U86" s="144">
        <f>U85*1.23</f>
        <v>123489.44160000002</v>
      </c>
      <c r="V86" t="s">
        <v>103</v>
      </c>
    </row>
    <row r="87" spans="1:23" ht="16" thickBot="1" x14ac:dyDescent="0.4">
      <c r="P87" s="22"/>
      <c r="Q87" s="22"/>
      <c r="T87" s="144">
        <f>T86*1.23</f>
        <v>370468.3248</v>
      </c>
    </row>
    <row r="88" spans="1:23" ht="16" thickBot="1" x14ac:dyDescent="0.4">
      <c r="P88" s="136" t="s">
        <v>130</v>
      </c>
      <c r="Q88" s="137"/>
      <c r="R88" s="138"/>
      <c r="S88" s="138"/>
      <c r="T88" s="139">
        <f>T13+T20+T25+T29+T33+T36+T40+T43+T46+T49+T53+T57+T60+T63+T72+T75+T78+T69+T66</f>
        <v>71465.746484945732</v>
      </c>
      <c r="U88" s="144">
        <f>T86/3</f>
        <v>100397.92</v>
      </c>
      <c r="W88" s="144"/>
    </row>
    <row r="89" spans="1:23" x14ac:dyDescent="0.35">
      <c r="U89" s="144">
        <f>U88-60000</f>
        <v>40397.919999999998</v>
      </c>
    </row>
    <row r="90" spans="1:23" x14ac:dyDescent="0.35">
      <c r="T90" s="21"/>
    </row>
    <row r="91" spans="1:23" x14ac:dyDescent="0.35">
      <c r="Q91" s="144"/>
    </row>
    <row r="92" spans="1:23" x14ac:dyDescent="0.35">
      <c r="T92" s="144">
        <v>60000</v>
      </c>
    </row>
    <row r="93" spans="1:23" x14ac:dyDescent="0.35">
      <c r="T93" s="144">
        <f>T87-T92-T94</f>
        <v>186978.8848</v>
      </c>
    </row>
    <row r="94" spans="1:23" x14ac:dyDescent="0.35">
      <c r="T94" s="144">
        <v>123489.44</v>
      </c>
    </row>
    <row r="95" spans="1:23" x14ac:dyDescent="0.35">
      <c r="T95" s="144"/>
    </row>
  </sheetData>
  <autoFilter ref="A4:T81"/>
  <mergeCells count="31">
    <mergeCell ref="R81:S81"/>
    <mergeCell ref="A21:A23"/>
    <mergeCell ref="C1:M1"/>
    <mergeCell ref="A5:A11"/>
    <mergeCell ref="R13:S13"/>
    <mergeCell ref="A14:A18"/>
    <mergeCell ref="R20:S20"/>
    <mergeCell ref="A50:A51"/>
    <mergeCell ref="R25:S25"/>
    <mergeCell ref="A26:A27"/>
    <mergeCell ref="R29:S29"/>
    <mergeCell ref="A30:A31"/>
    <mergeCell ref="R33:S33"/>
    <mergeCell ref="R36:S36"/>
    <mergeCell ref="A37:A38"/>
    <mergeCell ref="R40:S40"/>
    <mergeCell ref="R43:S43"/>
    <mergeCell ref="R46:S46"/>
    <mergeCell ref="R49:S49"/>
    <mergeCell ref="R78:S78"/>
    <mergeCell ref="R53:S53"/>
    <mergeCell ref="R69:S69"/>
    <mergeCell ref="R72:S72"/>
    <mergeCell ref="Q73:S73"/>
    <mergeCell ref="R75:S75"/>
    <mergeCell ref="N76:S76"/>
    <mergeCell ref="A54:A55"/>
    <mergeCell ref="R57:S57"/>
    <mergeCell ref="R60:S60"/>
    <mergeCell ref="R63:S63"/>
    <mergeCell ref="R66:S66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  <headerFooter>
    <oddHeader>&amp;RZałącznik nr 1 do wniosku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4</vt:i4>
      </vt:variant>
    </vt:vector>
  </HeadingPairs>
  <TitlesOfParts>
    <vt:vector size="7" baseType="lpstr">
      <vt:lpstr>wartość zamówienia</vt:lpstr>
      <vt:lpstr>wartość zamówienia 2016</vt:lpstr>
      <vt:lpstr>Arkusz3</vt:lpstr>
      <vt:lpstr>'wartość zamówienia'!Obszar_wydruku</vt:lpstr>
      <vt:lpstr>'wartość zamówienia 2016'!Obszar_wydruku</vt:lpstr>
      <vt:lpstr>'wartość zamówienia'!Tytuły_wydruku</vt:lpstr>
      <vt:lpstr>'wartość zamówienia 2016'!Tytuły_wydruku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2016-08-04T05:42:25Z</dcterms:modified>
</cp:coreProperties>
</file>